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CenkrosData\Export\"/>
    </mc:Choice>
  </mc:AlternateContent>
  <bookViews>
    <workbookView xWindow="0" yWindow="0" windowWidth="0" windowHeight="0"/>
  </bookViews>
  <sheets>
    <sheet name="Rekapitulácia stavby" sheetId="1" r:id="rId1"/>
    <sheet name="SO 01-KANAL_VODA - ROZSIR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'SO 01-KANAL_VODA - ROZSIR...'!$C$122:$K$229</definedName>
    <definedName name="_xlnm.Print_Area" localSheetId="1">'SO 01-KANAL_VODA - ROZSIR...'!$C$4:$J$76,'SO 01-KANAL_VODA - ROZSIR...'!$C$82:$J$104,'SO 01-KANAL_VODA - ROZSIR...'!$C$110:$J$229</definedName>
    <definedName name="_xlnm.Print_Titles" localSheetId="1">'SO 01-KANAL_VODA - ROZSIR...'!$122:$122</definedName>
  </definedNames>
  <calcPr/>
</workbook>
</file>

<file path=xl/calcChain.xml><?xml version="1.0" encoding="utf-8"?>
<calcChain xmlns="http://schemas.openxmlformats.org/spreadsheetml/2006/main">
  <c i="2" l="1" r="P150"/>
  <c r="J37"/>
  <c r="J36"/>
  <c i="1" r="AY95"/>
  <c i="2" r="J35"/>
  <c i="1" r="AX95"/>
  <c i="2"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T223"/>
  <c r="R224"/>
  <c r="R223"/>
  <c r="P224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7"/>
  <c r="E115"/>
  <c r="J92"/>
  <c r="J91"/>
  <c r="F89"/>
  <c r="E87"/>
  <c r="J18"/>
  <c r="E18"/>
  <c r="F120"/>
  <c r="J17"/>
  <c r="J15"/>
  <c r="E15"/>
  <c r="F119"/>
  <c r="J14"/>
  <c r="J12"/>
  <c r="J89"/>
  <c r="E7"/>
  <c r="E113"/>
  <c i="1" r="L90"/>
  <c r="AM90"/>
  <c r="AM89"/>
  <c r="L89"/>
  <c r="AM87"/>
  <c r="L87"/>
  <c r="L85"/>
  <c r="L84"/>
  <c i="2" r="BK179"/>
  <c r="J151"/>
  <c r="J149"/>
  <c r="BK142"/>
  <c r="J140"/>
  <c r="BK138"/>
  <c r="J136"/>
  <c r="J127"/>
  <c r="J229"/>
  <c r="J228"/>
  <c r="BK226"/>
  <c r="BK224"/>
  <c r="J222"/>
  <c r="BK220"/>
  <c r="BK218"/>
  <c r="J217"/>
  <c r="BK215"/>
  <c r="BK213"/>
  <c r="BK211"/>
  <c r="J209"/>
  <c r="J207"/>
  <c r="J205"/>
  <c r="BK203"/>
  <c r="BK201"/>
  <c r="BK199"/>
  <c r="BK197"/>
  <c r="BK195"/>
  <c r="J194"/>
  <c r="BK191"/>
  <c r="BK189"/>
  <c r="BK187"/>
  <c r="BK185"/>
  <c r="J184"/>
  <c r="BK182"/>
  <c r="J181"/>
  <c r="J178"/>
  <c r="BK174"/>
  <c r="J160"/>
  <c r="J156"/>
  <c r="BK152"/>
  <c r="BK141"/>
  <c r="J133"/>
  <c r="BK129"/>
  <c r="BK135"/>
  <c r="BK127"/>
  <c r="BK175"/>
  <c r="BK172"/>
  <c r="BK170"/>
  <c r="J168"/>
  <c r="BK166"/>
  <c r="BK164"/>
  <c r="BK161"/>
  <c r="BK157"/>
  <c r="J153"/>
  <c r="BK149"/>
  <c r="BK143"/>
  <c r="BK131"/>
  <c r="J33"/>
  <c r="BK221"/>
  <c r="J219"/>
  <c r="BK216"/>
  <c r="BK214"/>
  <c r="J212"/>
  <c r="J210"/>
  <c r="BK208"/>
  <c r="BK206"/>
  <c r="BK204"/>
  <c r="J202"/>
  <c r="J200"/>
  <c r="J198"/>
  <c r="J196"/>
  <c r="BK193"/>
  <c r="J192"/>
  <c r="J190"/>
  <c r="BK188"/>
  <c r="J186"/>
  <c r="BK183"/>
  <c r="BK180"/>
  <c r="BK176"/>
  <c r="J163"/>
  <c r="BK158"/>
  <c r="J154"/>
  <c r="BK145"/>
  <c r="BK140"/>
  <c r="J135"/>
  <c r="J131"/>
  <c r="BK148"/>
  <c r="J129"/>
  <c r="J174"/>
  <c r="J172"/>
  <c r="J170"/>
  <c r="BK168"/>
  <c r="J166"/>
  <c r="J164"/>
  <c r="BK159"/>
  <c r="J155"/>
  <c r="BK151"/>
  <c r="J145"/>
  <c r="BK133"/>
  <c r="BK126"/>
  <c r="F33"/>
  <c r="J227"/>
  <c r="J224"/>
  <c r="J220"/>
  <c r="J218"/>
  <c r="J216"/>
  <c r="J214"/>
  <c r="BK212"/>
  <c r="BK210"/>
  <c r="J208"/>
  <c r="BK205"/>
  <c r="J203"/>
  <c r="J201"/>
  <c r="J199"/>
  <c r="J197"/>
  <c r="BK194"/>
  <c r="BK192"/>
  <c r="BK190"/>
  <c r="J188"/>
  <c r="BK186"/>
  <c r="BK184"/>
  <c r="J182"/>
  <c r="J180"/>
  <c r="BK177"/>
  <c r="BK162"/>
  <c r="J159"/>
  <c r="BK155"/>
  <c r="J143"/>
  <c r="J139"/>
  <c r="BK132"/>
  <c i="1" r="AS94"/>
  <c i="2" r="BK130"/>
  <c r="J126"/>
  <c r="BK173"/>
  <c r="J171"/>
  <c r="J169"/>
  <c r="J167"/>
  <c r="J165"/>
  <c r="J162"/>
  <c r="J158"/>
  <c r="BK154"/>
  <c r="J146"/>
  <c r="J137"/>
  <c r="J132"/>
  <c r="BK178"/>
  <c r="J177"/>
  <c r="BK146"/>
  <c r="J141"/>
  <c r="BK139"/>
  <c r="BK137"/>
  <c r="BK134"/>
  <c r="BK229"/>
  <c r="BK228"/>
  <c r="BK227"/>
  <c r="J226"/>
  <c r="BK222"/>
  <c r="J221"/>
  <c r="BK219"/>
  <c r="BK217"/>
  <c r="J215"/>
  <c r="J213"/>
  <c r="J211"/>
  <c r="BK209"/>
  <c r="BK207"/>
  <c r="J206"/>
  <c r="J204"/>
  <c r="BK202"/>
  <c r="BK200"/>
  <c r="BK198"/>
  <c r="BK196"/>
  <c r="J195"/>
  <c r="J193"/>
  <c r="J191"/>
  <c r="J189"/>
  <c r="J187"/>
  <c r="J185"/>
  <c r="J183"/>
  <c r="BK181"/>
  <c r="J179"/>
  <c r="J175"/>
  <c r="J161"/>
  <c r="J157"/>
  <c r="BK153"/>
  <c r="J142"/>
  <c r="BK136"/>
  <c r="BK128"/>
  <c r="J138"/>
  <c r="J128"/>
  <c r="J176"/>
  <c r="J173"/>
  <c r="BK171"/>
  <c r="BK169"/>
  <c r="BK167"/>
  <c r="BK165"/>
  <c r="BK163"/>
  <c r="BK160"/>
  <c r="BK156"/>
  <c r="J152"/>
  <c r="J148"/>
  <c r="J134"/>
  <c r="J130"/>
  <c l="1" r="BK125"/>
  <c r="R144"/>
  <c r="P125"/>
  <c r="BK150"/>
  <c r="J150"/>
  <c r="J101"/>
  <c r="R125"/>
  <c r="R124"/>
  <c r="R123"/>
  <c r="BK144"/>
  <c r="J144"/>
  <c r="J99"/>
  <c r="T144"/>
  <c r="R147"/>
  <c r="T150"/>
  <c r="P225"/>
  <c r="T125"/>
  <c r="T124"/>
  <c r="T123"/>
  <c r="P144"/>
  <c r="BK147"/>
  <c r="J147"/>
  <c r="J100"/>
  <c r="P147"/>
  <c r="T147"/>
  <c r="R150"/>
  <c r="BK225"/>
  <c r="J225"/>
  <c r="J103"/>
  <c r="R225"/>
  <c r="T225"/>
  <c r="BK223"/>
  <c r="J223"/>
  <c r="J102"/>
  <c i="1" r="AZ95"/>
  <c i="2" r="F92"/>
  <c r="BF129"/>
  <c r="BF131"/>
  <c r="BF132"/>
  <c r="BF140"/>
  <c r="BF141"/>
  <c r="BF143"/>
  <c r="BF145"/>
  <c r="BF151"/>
  <c r="BF152"/>
  <c r="BF154"/>
  <c r="BF157"/>
  <c r="BF160"/>
  <c r="BF161"/>
  <c r="BF162"/>
  <c r="BF163"/>
  <c r="BF164"/>
  <c r="BF165"/>
  <c r="BF166"/>
  <c r="BF167"/>
  <c r="BF168"/>
  <c r="BF169"/>
  <c r="BF170"/>
  <c r="BF171"/>
  <c r="BF172"/>
  <c r="BF173"/>
  <c r="BF175"/>
  <c i="1" r="AV95"/>
  <c i="2" r="BF126"/>
  <c r="BF127"/>
  <c r="BF128"/>
  <c r="BF133"/>
  <c r="BF138"/>
  <c r="BF146"/>
  <c r="E85"/>
  <c r="F91"/>
  <c r="J117"/>
  <c r="BF130"/>
  <c r="BF135"/>
  <c r="BF136"/>
  <c r="BF137"/>
  <c r="BF142"/>
  <c r="BF148"/>
  <c r="BF149"/>
  <c r="BF153"/>
  <c r="BF155"/>
  <c r="BF156"/>
  <c r="BF158"/>
  <c r="BF159"/>
  <c r="BF178"/>
  <c r="BF174"/>
  <c r="BF176"/>
  <c r="BF179"/>
  <c r="BF180"/>
  <c r="BF181"/>
  <c r="BF182"/>
  <c r="BF183"/>
  <c r="BF184"/>
  <c r="BF185"/>
  <c r="BF186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3"/>
  <c r="BF204"/>
  <c r="BF205"/>
  <c r="BF206"/>
  <c r="BF207"/>
  <c r="BF208"/>
  <c r="BF209"/>
  <c r="BF210"/>
  <c r="BF211"/>
  <c r="BF212"/>
  <c r="BF213"/>
  <c r="BF214"/>
  <c r="BF215"/>
  <c r="BF216"/>
  <c r="BF217"/>
  <c r="BF218"/>
  <c r="BF219"/>
  <c r="BF220"/>
  <c r="BF221"/>
  <c r="BF222"/>
  <c r="BF224"/>
  <c r="BF226"/>
  <c r="BF227"/>
  <c r="BF228"/>
  <c r="BF229"/>
  <c r="BF134"/>
  <c r="BF139"/>
  <c r="BF177"/>
  <c r="F35"/>
  <c i="1" r="BB95"/>
  <c r="BB94"/>
  <c r="W31"/>
  <c r="AZ94"/>
  <c r="W29"/>
  <c i="2" r="F36"/>
  <c i="1" r="BC95"/>
  <c r="BC94"/>
  <c r="W32"/>
  <c i="2" r="F37"/>
  <c i="1" r="BD95"/>
  <c r="BD94"/>
  <c r="W33"/>
  <c i="2" l="1" r="P124"/>
  <c r="P123"/>
  <c i="1" r="AU95"/>
  <c i="2" r="BK124"/>
  <c r="J124"/>
  <c r="J97"/>
  <c r="J125"/>
  <c r="J98"/>
  <c i="1" r="AU94"/>
  <c i="2" r="F34"/>
  <c i="1" r="BA95"/>
  <c r="BA94"/>
  <c r="W30"/>
  <c r="AX94"/>
  <c r="AV94"/>
  <c r="AK29"/>
  <c r="AY94"/>
  <c i="2" r="J34"/>
  <c i="1" r="AW95"/>
  <c r="AT95"/>
  <c i="2" l="1" r="BK123"/>
  <c r="J123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<sst xmlns="http://schemas.openxmlformats.org/spreadsheetml/2006/main">
  <si>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</si>
  <si>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</si>
  <si>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</si>
  <si>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</si>
  <si>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</si>
  <si>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{ab40b130-f2e5-43bc-930d-df67d5eda155}</t>
  </si>
  <si>
    <t>0,0001</t>
  </si>
  <si>
    <t>20</t>
  </si>
  <si>
    <t>0,001</t>
  </si>
  <si>
    <t>REKAPITULÁCIA STAVBY</t>
  </si>
  <si>
    <t xml:space="preserve">v ---  nižšie sa nachádzajú doplnkové a pomocné údaje k zostavám  --- v</t>
  </si>
  <si>
    <t>Kód:</t>
  </si>
  <si>
    <t>NOVA_KELCA-V_K-2023</t>
  </si>
  <si>
    <t>Stavba:</t>
  </si>
  <si>
    <t>CHATOVA OSADA NOVA KELCA</t>
  </si>
  <si>
    <t>JKSO:</t>
  </si>
  <si>
    <t>KS:</t>
  </si>
  <si>
    <t>222</t>
  </si>
  <si>
    <t>Miesto:</t>
  </si>
  <si>
    <t>NOVA KELCA</t>
  </si>
  <si>
    <t>Dátum:</t>
  </si>
  <si>
    <t>9. 8. 2023</t>
  </si>
  <si>
    <t>Objednávateľ:</t>
  </si>
  <si>
    <t>IČO:</t>
  </si>
  <si>
    <t xml:space="preserve"> </t>
  </si>
  <si>
    <t>IČ DPH:</t>
  </si>
  <si>
    <t>Zhotoviteľ:</t>
  </si>
  <si>
    <t>True</t>
  </si>
  <si>
    <t>Projektant:</t>
  </si>
  <si>
    <t>Ing. GANAJ STEFAN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</si>
  <si>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</si>
  <si>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</si>
  <si>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</si>
  <si>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</si>
  <si>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</si>
  <si>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</si>
  <si>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</si>
  <si>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</si>
  <si>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</si>
  <si>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</si>
  <si>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</si>
  <si>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</si>
  <si>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</si>
  <si>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</si>
  <si>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</si>
  <si>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</si>
  <si>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</si>
  <si>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</si>
  <si>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</si>
  <si>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</si>
  <si>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</si>
  <si>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</si>
  <si>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</si>
  <si>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</si>
  <si>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</si>
  <si>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</si>
  <si>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</si>
  <si>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</si>
  <si>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</si>
  <si>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</si>
  <si>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</si>
  <si>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</si>
  <si>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</si>
  <si>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</si>
  <si>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</si>
  <si>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</si>
  <si>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</si>
  <si>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</si>
  <si>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</si>
  <si>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</si>
  <si>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</si>
  <si>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</si>
  <si>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</si>
  <si>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</si>
  <si>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</si>
  <si>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</si>
  <si>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</si>
  <si>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</si>
  <si>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01-KANAL_VODA</t>
  </si>
  <si>
    <t>ROZSIRENIE VEREJNEHO VODOVODU A VEREJNEJ KANALIZACIE</t>
  </si>
  <si>
    <t>STA</t>
  </si>
  <si>
    <t>1</t>
  </si>
  <si>
    <t>{d430da90-b063-4e94-970b-3c9b3239fae4}</t>
  </si>
  <si>
    <t>827 21</t>
  </si>
  <si>
    <t>KRYCÍ LIST ROZPOČTU</t>
  </si>
  <si>
    <t>Objekt:</t>
  </si>
  <si>
    <t>SO 01-KANAL_VODA - ROZSIRENIE VEREJNEHO VODOVODU A VEREJNEJ KANALIZACIE</t>
  </si>
  <si>
    <t>2223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</si>
  <si>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</si>
  <si>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</si>
  <si>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</si>
  <si>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</si>
  <si>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</si>
  <si>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</si>
  <si>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</si>
  <si>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</si>
  <si>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</si>
  <si>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8 - Rúrové vedenie</t>
  </si>
  <si>
    <t xml:space="preserve">    99 - Presun hmôt HSV</t>
  </si>
  <si>
    <t>23-M - Montáže potrubia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</si>
  <si>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</si>
  <si>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</si>
  <si>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</si>
  <si>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</si>
  <si>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</si>
  <si>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</si>
  <si>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</si>
  <si>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</si>
  <si>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</si>
  <si>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</si>
  <si>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</si>
  <si>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</si>
  <si>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</si>
  <si>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</si>
  <si>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Zemné práce</t>
  </si>
  <si>
    <t>K</t>
  </si>
  <si>
    <t>131201201.S</t>
  </si>
  <si>
    <t>Výkop zapaženej jamy v hornine 3, do 100 m3</t>
  </si>
  <si>
    <t>m3</t>
  </si>
  <si>
    <t>4</t>
  </si>
  <si>
    <t>2</t>
  </si>
  <si>
    <t>349233358</t>
  </si>
  <si>
    <t>131201209.S</t>
  </si>
  <si>
    <t>Príplatok za lepivosť pri hĺbení zapažených jám a zárezov s urovnaním dna v hornine 3</t>
  </si>
  <si>
    <t>1841177732</t>
  </si>
  <si>
    <t>3</t>
  </si>
  <si>
    <t>132201203</t>
  </si>
  <si>
    <t xml:space="preserve">Výkop ryhy šírky 600-2000mm horn.3 nad 1000  do 10000m3</t>
  </si>
  <si>
    <t>-739437307</t>
  </si>
  <si>
    <t>132201209</t>
  </si>
  <si>
    <t>Príplatok k cenám za lepivosť horniny 3</t>
  </si>
  <si>
    <t>-1939996605</t>
  </si>
  <si>
    <t>5</t>
  </si>
  <si>
    <t>141701101</t>
  </si>
  <si>
    <t>Pretláčanie rúry v hor. tr. 1-4 v hľ. od 6 m dľ. do 35 mvonkajšieho priemeru do 200 mm</t>
  </si>
  <si>
    <t>m</t>
  </si>
  <si>
    <t>1505142138</t>
  </si>
  <si>
    <t>6</t>
  </si>
  <si>
    <t>151101101</t>
  </si>
  <si>
    <t>Paženie a rozopretie stien rýh pre podzemné vedenie,príložné do 2 m</t>
  </si>
  <si>
    <t>m2</t>
  </si>
  <si>
    <t>1832116727</t>
  </si>
  <si>
    <t>7</t>
  </si>
  <si>
    <t>151101102</t>
  </si>
  <si>
    <t>Paženie a rozopretie stien rýh pre podzemné vedenie,príložné do 4 m</t>
  </si>
  <si>
    <t>270674365</t>
  </si>
  <si>
    <t>8</t>
  </si>
  <si>
    <t>151101111</t>
  </si>
  <si>
    <t>Odstránenie paženia rýh pre podzemné vedenie,príložné hľbky do 2 m</t>
  </si>
  <si>
    <t>561254206</t>
  </si>
  <si>
    <t>9</t>
  </si>
  <si>
    <t>151101112</t>
  </si>
  <si>
    <t>Odstránenie paženia rýh pre podzemné vedenie,príložné hľbky do 4 m</t>
  </si>
  <si>
    <t>1162544810</t>
  </si>
  <si>
    <t>10</t>
  </si>
  <si>
    <t>151101402</t>
  </si>
  <si>
    <t>Vzopretie zapažených stien s prepažovaním pri pažení príložnom hĺbky do 8 m</t>
  </si>
  <si>
    <t>882558113</t>
  </si>
  <si>
    <t>11</t>
  </si>
  <si>
    <t>151201103</t>
  </si>
  <si>
    <t>Paženie rýh pre podzemné vedenie, záťažné hĺbky do 8m</t>
  </si>
  <si>
    <t>231019554</t>
  </si>
  <si>
    <t>12</t>
  </si>
  <si>
    <t>151201113</t>
  </si>
  <si>
    <t>Odstránenie paženia rýh pre podzemné vedenie, záťažné hĺbky do 8 m</t>
  </si>
  <si>
    <t>-956979219</t>
  </si>
  <si>
    <t>13</t>
  </si>
  <si>
    <t>151201412</t>
  </si>
  <si>
    <t>Odstránenie vzopretia stien pri pažení záťažnom hĺbky do 8 m</t>
  </si>
  <si>
    <t>362809917</t>
  </si>
  <si>
    <t>14</t>
  </si>
  <si>
    <t>162501102.v</t>
  </si>
  <si>
    <t>Vodorovné premiestnenie výkopku tr.1-4 do 3000 m</t>
  </si>
  <si>
    <t>1699961942</t>
  </si>
  <si>
    <t>15</t>
  </si>
  <si>
    <t>171201202.v</t>
  </si>
  <si>
    <t>Uloženie sypaniny na skládky nad 100 do 1000 m3</t>
  </si>
  <si>
    <t>1817318859</t>
  </si>
  <si>
    <t>16</t>
  </si>
  <si>
    <t>174101003.S</t>
  </si>
  <si>
    <t>Zásyp sypaninou so zhutnením jám, šachiet, rýh, zárezov alebo okolo objektov nad 1000 do 10000 m3</t>
  </si>
  <si>
    <t>1478518747</t>
  </si>
  <si>
    <t>17</t>
  </si>
  <si>
    <t>175101102</t>
  </si>
  <si>
    <t>Obsyp potrubia sypaninou z vhodných hornín 1 až 4 s prehodením sypaniny</t>
  </si>
  <si>
    <t>1512590783</t>
  </si>
  <si>
    <t>18</t>
  </si>
  <si>
    <t>M</t>
  </si>
  <si>
    <t>583310000600.S</t>
  </si>
  <si>
    <t>Kamenivo ťažené drobné frakcia 0-4 mm</t>
  </si>
  <si>
    <t>t</t>
  </si>
  <si>
    <t>-111763048</t>
  </si>
  <si>
    <t>Zvislé a kompletné konštrukcie</t>
  </si>
  <si>
    <t>19</t>
  </si>
  <si>
    <t>386942111.v</t>
  </si>
  <si>
    <t xml:space="preserve">Montáž čerpacej stanice splaškových vôd  + podkladný betón s karisietou + štrkové lôžko</t>
  </si>
  <si>
    <t>ks</t>
  </si>
  <si>
    <t>373712686</t>
  </si>
  <si>
    <t>4292000001.v</t>
  </si>
  <si>
    <t>Čerpacia stanica splaškových vôd, šachta DN 2300, H=3700+technológia 2 x čerpadlo napr. Wilo - Rexa SUPRA-V08-97 – Pätk. koleno DN 80, spoločný vytl. DN100, PRIKON - 9 kW, H vytlačna vyska = 25 m, L výtlačná dĺžka 295 m, Q=3,8 l/s</t>
  </si>
  <si>
    <t>kus</t>
  </si>
  <si>
    <t>368730628</t>
  </si>
  <si>
    <t>Vodorovné konštrukcie</t>
  </si>
  <si>
    <t>21</t>
  </si>
  <si>
    <t>451573111</t>
  </si>
  <si>
    <t>Lôžko pod potrubie, stoky a drobné objekty, v otvorenom výkope z piesku a štrkopiesku do 63 mm</t>
  </si>
  <si>
    <t>M3</t>
  </si>
  <si>
    <t>1641755035</t>
  </si>
  <si>
    <t>22</t>
  </si>
  <si>
    <t>452386121.v</t>
  </si>
  <si>
    <t>Vyrovnávacie prstence z prostého betónu tr. B 7,5 (zn.0) pod poklopy a mreže, výšky 100-200 mm</t>
  </si>
  <si>
    <t>KUS</t>
  </si>
  <si>
    <t>-1627846305</t>
  </si>
  <si>
    <t>Rúrové vedenie</t>
  </si>
  <si>
    <t>23</t>
  </si>
  <si>
    <t>871326026</t>
  </si>
  <si>
    <t>Montáž kanalizačného PVC-U potrubia hladkého plnostenného DN 160</t>
  </si>
  <si>
    <t>1572374492</t>
  </si>
  <si>
    <t>24</t>
  </si>
  <si>
    <t>286110002700</t>
  </si>
  <si>
    <t>Rúra kanalizačná PVC-U gravitačná, hladká SN8 - KG, SW - plnostenná, DN 160, dĺ. 6 m, WAVIN</t>
  </si>
  <si>
    <t>-906589881</t>
  </si>
  <si>
    <t>25</t>
  </si>
  <si>
    <t>871356028</t>
  </si>
  <si>
    <t>Montáž kanalizačného PVC-U potrubia hladkého plnostenného DN 200</t>
  </si>
  <si>
    <t>499234900</t>
  </si>
  <si>
    <t>26</t>
  </si>
  <si>
    <t>286110003100</t>
  </si>
  <si>
    <t>Rúra kanalizačná PVC-U gravitačná, hladká SN8 - KG, SW - plnostenná, DN 200, dĺ. 6 m, WAVIN</t>
  </si>
  <si>
    <t>-1087252459</t>
  </si>
  <si>
    <t>27</t>
  </si>
  <si>
    <t>871376032</t>
  </si>
  <si>
    <t>Montáž kanalizačného PVC-U potrubia hladkého plnostenného DN 300</t>
  </si>
  <si>
    <t>-579700776</t>
  </si>
  <si>
    <t>28</t>
  </si>
  <si>
    <t>286110003800</t>
  </si>
  <si>
    <t>Rúra kanalizačná PVC-U gravitačná, hladká SN8 - KG, SW - plnostenná, DN 315, dĺ. 6 m, WAVIN</t>
  </si>
  <si>
    <t>1003946158</t>
  </si>
  <si>
    <t>29</t>
  </si>
  <si>
    <t>877326076</t>
  </si>
  <si>
    <t>Montáž kanalizačnej PVC-U zátky DN 160</t>
  </si>
  <si>
    <t>2045485577</t>
  </si>
  <si>
    <t>30</t>
  </si>
  <si>
    <t>286510011100</t>
  </si>
  <si>
    <t>Zátka vnútorná PVC-U, DN 160 hladká pre gravitačnú kanalizáciu KG potrubia, WAVIN</t>
  </si>
  <si>
    <t>477919923</t>
  </si>
  <si>
    <t>31</t>
  </si>
  <si>
    <t>877376034</t>
  </si>
  <si>
    <t>Montáž kanalizačnej PVC-U odbočky DN 300</t>
  </si>
  <si>
    <t>-1231716183</t>
  </si>
  <si>
    <t>32</t>
  </si>
  <si>
    <t>286510014800</t>
  </si>
  <si>
    <t>Odbočka 45° PVC-U, DN 315/160 hladká pre gravitačnú kanalizáciu KG potrubia, WAVIN</t>
  </si>
  <si>
    <t>-294354782</t>
  </si>
  <si>
    <t>33</t>
  </si>
  <si>
    <t>2862104700</t>
  </si>
  <si>
    <t xml:space="preserve">Odbočka kanalizačná NA ZEL.BET. POTR.  AWADOCK 300/200 </t>
  </si>
  <si>
    <t>-1034543026</t>
  </si>
  <si>
    <t>34</t>
  </si>
  <si>
    <t>891371221</t>
  </si>
  <si>
    <t>Montáž vodovodnej armatúry na potrubí, posúvač v šachte s ručným kolieskom DN 300</t>
  </si>
  <si>
    <t>-640395154</t>
  </si>
  <si>
    <t>35</t>
  </si>
  <si>
    <t>422210001500.S</t>
  </si>
  <si>
    <t>SUPATKO DN 300 PRE ODPADOVE VODY - napr. KSB COBRA SGP DN 300 S PLOCHYM TELESOM - PRESNY TYP ODSUHLASIT S VVS SVIDNIK + ručné koliesko</t>
  </si>
  <si>
    <t>-1942307098</t>
  </si>
  <si>
    <t>36</t>
  </si>
  <si>
    <t>857372121</t>
  </si>
  <si>
    <t>Montáž liatinovej tvarovky jednoosovej na potrubí z rúr prírubových DN 300</t>
  </si>
  <si>
    <t>41205908</t>
  </si>
  <si>
    <t>37</t>
  </si>
  <si>
    <t>319440018800</t>
  </si>
  <si>
    <t>Príruba špeciálna S2000 DN 300, PN16, D 315 mm, s istením proti posunu pre PE a PVC potrubia, z liatiny, na vodu, HAWLE, č. 0400</t>
  </si>
  <si>
    <t>1783626451</t>
  </si>
  <si>
    <t>38</t>
  </si>
  <si>
    <t>894211111</t>
  </si>
  <si>
    <t>Šachta kanalizačná s obložením dna betónom tr. C 25/30 na potrubie DN do 200 mm</t>
  </si>
  <si>
    <t>112550516</t>
  </si>
  <si>
    <t>39</t>
  </si>
  <si>
    <t>894211121</t>
  </si>
  <si>
    <t>Šachta kanalizačná s obložením dna betónom tr. C 25/30 na potrubie DN 250-300 vysky do 1,5m</t>
  </si>
  <si>
    <t>-2143959646</t>
  </si>
  <si>
    <t>40</t>
  </si>
  <si>
    <t>5922470010</t>
  </si>
  <si>
    <t>Skruž betónová rovná 1000/300 TBH 4-100 bez stupačky</t>
  </si>
  <si>
    <t>-1583363488</t>
  </si>
  <si>
    <t>41</t>
  </si>
  <si>
    <t>5922470050</t>
  </si>
  <si>
    <t>Skruž betónová prechodová 1000/600 TBS 9-100 bez stupačiek</t>
  </si>
  <si>
    <t>-913014246</t>
  </si>
  <si>
    <t>42</t>
  </si>
  <si>
    <t>5922470240</t>
  </si>
  <si>
    <t>Šachtové kanalizačné dno DN 1000 H 600 s otvormi DN 200-300</t>
  </si>
  <si>
    <t>2114537924</t>
  </si>
  <si>
    <t>43</t>
  </si>
  <si>
    <t>894204161</t>
  </si>
  <si>
    <t>Žľaby šachiet z prostého betónu tr.B 30(C 25/30) prierezu s polomerom do 500 mm</t>
  </si>
  <si>
    <t>1454458078</t>
  </si>
  <si>
    <t>44</t>
  </si>
  <si>
    <t>899104111.v</t>
  </si>
  <si>
    <t>Osadenie poklopov liatinových a oceľových vrátane rámov hmotn. nad 150 kg</t>
  </si>
  <si>
    <t>2067645824</t>
  </si>
  <si>
    <t>45</t>
  </si>
  <si>
    <t>552421510.v</t>
  </si>
  <si>
    <t>Poklop vstupný-nosnosť 40T D60</t>
  </si>
  <si>
    <t>-563863885</t>
  </si>
  <si>
    <t>46</t>
  </si>
  <si>
    <t>892311000</t>
  </si>
  <si>
    <t>Skúška tesnosti kanalizácie D 150</t>
  </si>
  <si>
    <t>-357316886</t>
  </si>
  <si>
    <t>47</t>
  </si>
  <si>
    <t>892351000</t>
  </si>
  <si>
    <t>Skúška tesnosti kanalizácie D 200</t>
  </si>
  <si>
    <t>-558033243</t>
  </si>
  <si>
    <t>48</t>
  </si>
  <si>
    <t>892371000</t>
  </si>
  <si>
    <t>Skúška tesnosti kanalizácie D 300</t>
  </si>
  <si>
    <t>835515087</t>
  </si>
  <si>
    <t>49</t>
  </si>
  <si>
    <t>871271124.S</t>
  </si>
  <si>
    <t>Montáž vodovodného potrubia z dvojvsrtvového PE 100 SDR11, SDR17 zváraných elektrotvarovkami D 110x10,0 mm - výtlak</t>
  </si>
  <si>
    <t>-18943344</t>
  </si>
  <si>
    <t>50</t>
  </si>
  <si>
    <t>286130034000.S</t>
  </si>
  <si>
    <t>Rúra HDPE na vodu PE100 PN16 SDR11 110x10,0x12 m - výtlak</t>
  </si>
  <si>
    <t>-268789871</t>
  </si>
  <si>
    <t>51</t>
  </si>
  <si>
    <t>286530227700.S</t>
  </si>
  <si>
    <t>Elektrospojka PE 100, na vodu, plyn a kanalizáciu, SDR 11, D 110 mm - výtlak</t>
  </si>
  <si>
    <t>-621282989</t>
  </si>
  <si>
    <t>52</t>
  </si>
  <si>
    <t>871171112.S</t>
  </si>
  <si>
    <t>Montáž vodovodného potrubia z dvojvsrtvového PE 100 SDR11, SDR17 zváraných elektrotvarovkami D 32x3,0 mm</t>
  </si>
  <si>
    <t>666894752</t>
  </si>
  <si>
    <t>53</t>
  </si>
  <si>
    <t>286130033400.S</t>
  </si>
  <si>
    <t>Rúra HDPE na vodu PE100 PN16 SDR11 32x3,0x100 m</t>
  </si>
  <si>
    <t>1636509</t>
  </si>
  <si>
    <t>54</t>
  </si>
  <si>
    <t>286530227100.S</t>
  </si>
  <si>
    <t>Elektrospojka PE 100, na vodu, plyn a kanalizáciu, SDR 11, D 32 mm</t>
  </si>
  <si>
    <t>-1986647</t>
  </si>
  <si>
    <t>55</t>
  </si>
  <si>
    <t>871251122</t>
  </si>
  <si>
    <t>Montáž vodovodného potrubia z dvojvsrtvového PE 100 SDR11, SDR17 zváraných elektrotvarovkami D 90x8,2 mm</t>
  </si>
  <si>
    <t>-1702700737</t>
  </si>
  <si>
    <t>56</t>
  </si>
  <si>
    <t>286130033900</t>
  </si>
  <si>
    <t>Rúra HDPE na vodu PE100 PN16 SDR11 90x8,2x12 m, WAVIN</t>
  </si>
  <si>
    <t>2144481</t>
  </si>
  <si>
    <t>57</t>
  </si>
  <si>
    <t>286530227600</t>
  </si>
  <si>
    <t>Elektrospojka PE 100, na vodu, plyn a kanalizáciu, SDR 11, D 90 mm, WAVIN</t>
  </si>
  <si>
    <t>-1617774370</t>
  </si>
  <si>
    <t>58</t>
  </si>
  <si>
    <t>3410203400.v</t>
  </si>
  <si>
    <t>Kábel silový hliníkový AYKY 2Ax04-výtlak+ vodovod</t>
  </si>
  <si>
    <t>-599642716</t>
  </si>
  <si>
    <t>59</t>
  </si>
  <si>
    <t>891241221</t>
  </si>
  <si>
    <t>Montáž vodovodnej armatúry na potrubí, posúvač v šachte s ručným kolieskom DN 80</t>
  </si>
  <si>
    <t>70799734</t>
  </si>
  <si>
    <t>60</t>
  </si>
  <si>
    <t>422210005500</t>
  </si>
  <si>
    <t>REDUKCNY VENTIL DN 80, č. 1500, HAWLE + ručné koliesko</t>
  </si>
  <si>
    <t>1199670741</t>
  </si>
  <si>
    <t>61</t>
  </si>
  <si>
    <t>891241111</t>
  </si>
  <si>
    <t>Montáž vodovodného posúvača s osadením zemnej súpravy (bez poklopov) DN 80</t>
  </si>
  <si>
    <t>-1970398464</t>
  </si>
  <si>
    <t>62</t>
  </si>
  <si>
    <t>4222371502</t>
  </si>
  <si>
    <t xml:space="preserve">Posúvač HAWLE č.4000, PN 16, DN 80 mm (+rucne koliesko 2  ks v AS)</t>
  </si>
  <si>
    <t>-2128015313</t>
  </si>
  <si>
    <t>63</t>
  </si>
  <si>
    <t>4229135200.v</t>
  </si>
  <si>
    <t xml:space="preserve">ULIČNÝ POKLOP  č.1750</t>
  </si>
  <si>
    <t>-255622370</t>
  </si>
  <si>
    <t>64</t>
  </si>
  <si>
    <t>4229124001.v</t>
  </si>
  <si>
    <t>MONTAŽNA SÚPRAVA DN 80, (1,30 -1,80 m), č.9500</t>
  </si>
  <si>
    <t>Kus</t>
  </si>
  <si>
    <t>-1558046531</t>
  </si>
  <si>
    <t>65</t>
  </si>
  <si>
    <t>857242121</t>
  </si>
  <si>
    <t>Montáž liatin. tvarovky jednoosovej na potrubí z rúr prírubových DN 80</t>
  </si>
  <si>
    <t>-1639555378</t>
  </si>
  <si>
    <t>66</t>
  </si>
  <si>
    <t>552520045300</t>
  </si>
  <si>
    <t>Tvarovka prírubová TP liatinová FF kus, DN 80/200, PN 16 s epoxidovou ochrannou vrstvou, na vodu, HAWLE, č.8500</t>
  </si>
  <si>
    <t>455511600</t>
  </si>
  <si>
    <t>67</t>
  </si>
  <si>
    <t>552520046000</t>
  </si>
  <si>
    <t>Tvarovka prírubová TP liatinová FF kus, DN 80/1000, PN 16 s epoxidovou ochrannou vrstvou, na vodu, HAWLE, č.8500</t>
  </si>
  <si>
    <t>-1212386319</t>
  </si>
  <si>
    <t>68</t>
  </si>
  <si>
    <t>552520059800</t>
  </si>
  <si>
    <t>T-kus prírubový liatinový, DN 80/80, PN 16 s epoxidovou ochrannou vrstvou, na vodu, napr.HAWLE, č.8510</t>
  </si>
  <si>
    <t>1379538417</t>
  </si>
  <si>
    <t>69</t>
  </si>
  <si>
    <t>552520060100</t>
  </si>
  <si>
    <t>T-kus prírubový liatinový, DN 100/80, PN 16 s epoxidovou ochrannou vrstvou, na vodu, HAWLE</t>
  </si>
  <si>
    <t>-1688434308</t>
  </si>
  <si>
    <t>70</t>
  </si>
  <si>
    <t>5525572200.v</t>
  </si>
  <si>
    <t>PRIRUBOVE LIATINOVÉ KOLENO 90° S PATKOU DN80, č.5049</t>
  </si>
  <si>
    <t>-739502971</t>
  </si>
  <si>
    <t>71</t>
  </si>
  <si>
    <t>319440016900</t>
  </si>
  <si>
    <t>Príruba špeciálna S2000 DN 80, PN16, D 90 mm, s istením proti posunu pre PE a PVC potrubia, z liatiny, na vodu, napr. HAWLE č.0400</t>
  </si>
  <si>
    <t>-1632860466</t>
  </si>
  <si>
    <t>72</t>
  </si>
  <si>
    <t>5524509600</t>
  </si>
  <si>
    <t>Liatinová zaslepovacia príruba "X" DN 80</t>
  </si>
  <si>
    <t>-1697286322</t>
  </si>
  <si>
    <t>73</t>
  </si>
  <si>
    <t>857262121</t>
  </si>
  <si>
    <t>Montáž liatin. tvarovky jednoosovej na potrubí z rúr prírubových DN 100</t>
  </si>
  <si>
    <t>1528506337</t>
  </si>
  <si>
    <t>74</t>
  </si>
  <si>
    <t>319440017000</t>
  </si>
  <si>
    <t>Príruba špeciálna S2000 DN 100, PN16, D 110 mm, s istením proti posunu pre PE a PVC potrubia, z liatiny, na vodu, HAWLE, č.0400</t>
  </si>
  <si>
    <t>-1973189777</t>
  </si>
  <si>
    <t>75</t>
  </si>
  <si>
    <t>891247111</t>
  </si>
  <si>
    <t>Montáž vodovodnej armatúry na potrubí,hydrant podzemný (bez osadenia poklopov) DN 80</t>
  </si>
  <si>
    <t>379546176</t>
  </si>
  <si>
    <t>76</t>
  </si>
  <si>
    <t>4227365092</t>
  </si>
  <si>
    <t xml:space="preserve">Hydrant podzemný DN  80 </t>
  </si>
  <si>
    <t>915881818</t>
  </si>
  <si>
    <t>77</t>
  </si>
  <si>
    <t>552410000700</t>
  </si>
  <si>
    <t>Poklop uličny tuhý pre podzemné hydranty, šedá liatina GG 200 bitúmenovaná, HAWLE</t>
  </si>
  <si>
    <t>-1229598025</t>
  </si>
  <si>
    <t>78</t>
  </si>
  <si>
    <t>4227371510</t>
  </si>
  <si>
    <t xml:space="preserve">Kľúč hydrantový </t>
  </si>
  <si>
    <t>-640009068</t>
  </si>
  <si>
    <t>79</t>
  </si>
  <si>
    <t>891247211</t>
  </si>
  <si>
    <t>Montáž vodovodnej armatúry na potrubí, hydrant nadzemný DN 80</t>
  </si>
  <si>
    <t>715592064</t>
  </si>
  <si>
    <t>80</t>
  </si>
  <si>
    <t>4227365061</t>
  </si>
  <si>
    <t xml:space="preserve">Hydrant nadzemný  DN  80 (typ podla poziadaviek poziarnikov)</t>
  </si>
  <si>
    <t>-1714305933</t>
  </si>
  <si>
    <t>81</t>
  </si>
  <si>
    <t>891249111</t>
  </si>
  <si>
    <t>Montáž navrtávacieho pásu s ventilom Jt 1 MPa na potrubí z rúr azbest., liat., oceľ.,plast. DN 80</t>
  </si>
  <si>
    <t>83832773</t>
  </si>
  <si>
    <t>82</t>
  </si>
  <si>
    <t>551180003500</t>
  </si>
  <si>
    <t>Navrtávaci pás Hawex D 90 - 1" na vodu, z tvárnej liatiny, HAWLE</t>
  </si>
  <si>
    <t>129081113</t>
  </si>
  <si>
    <t>83</t>
  </si>
  <si>
    <t>891181111</t>
  </si>
  <si>
    <t>Montáž vodovodného posúvača v otvorenom výkope s osadením zemnej súpravy (bez poklopov) do DN 40</t>
  </si>
  <si>
    <t>1146010366</t>
  </si>
  <si>
    <t>84</t>
  </si>
  <si>
    <t>4222520207</t>
  </si>
  <si>
    <t xml:space="preserve">Posúvač  DN 1" domovej prípojky   HAWLE</t>
  </si>
  <si>
    <t>-1561620469</t>
  </si>
  <si>
    <t>85</t>
  </si>
  <si>
    <t>4229126154</t>
  </si>
  <si>
    <t xml:space="preserve">Zemná súprava teleskopická RD=1.30-1.80 m DN  3/4"-2"   HAWLE</t>
  </si>
  <si>
    <t>1959408649</t>
  </si>
  <si>
    <t>86</t>
  </si>
  <si>
    <t>3199104116</t>
  </si>
  <si>
    <t xml:space="preserve">spojovacie prostriedky vodárenských armatúr- ISO spojka zvl. rozmery D 32-25   HAWLE</t>
  </si>
  <si>
    <t>-902531053</t>
  </si>
  <si>
    <t>87</t>
  </si>
  <si>
    <t>899401111</t>
  </si>
  <si>
    <t>Osadenie poklopu liatinového ventilového</t>
  </si>
  <si>
    <t>484155165</t>
  </si>
  <si>
    <t>88</t>
  </si>
  <si>
    <t>4229150012</t>
  </si>
  <si>
    <t xml:space="preserve">Poklop uličný teleskopický pre dom. Prípojky   HAWLE</t>
  </si>
  <si>
    <t>2127839014</t>
  </si>
  <si>
    <t>89</t>
  </si>
  <si>
    <t>80322-3000</t>
  </si>
  <si>
    <t>Uloženie PE fólie na obsyp</t>
  </si>
  <si>
    <t>27509222</t>
  </si>
  <si>
    <t>90</t>
  </si>
  <si>
    <t>892372111</t>
  </si>
  <si>
    <t>Zabezpečenie koncov vodovodného potrubia pri tlakových skúškach DN do 300</t>
  </si>
  <si>
    <t>-279062160</t>
  </si>
  <si>
    <t>91</t>
  </si>
  <si>
    <t>892241111</t>
  </si>
  <si>
    <t>Ostatné práce na rúrovom vedení, tlakové skúšky vodovodného potrubia DN do 80</t>
  </si>
  <si>
    <t>45736523</t>
  </si>
  <si>
    <t>92</t>
  </si>
  <si>
    <t>892271111</t>
  </si>
  <si>
    <t>Ostatné práce na rúrovom vedení, tlakové skúšky vodovodného potrubia DN 100 alebo 125</t>
  </si>
  <si>
    <t>1215366647</t>
  </si>
  <si>
    <t>93</t>
  </si>
  <si>
    <t>892233111</t>
  </si>
  <si>
    <t>Preplach a dezinfekcia vodovodného potrubia DN od 40 do 70</t>
  </si>
  <si>
    <t>51191748</t>
  </si>
  <si>
    <t>94</t>
  </si>
  <si>
    <t>892273111</t>
  </si>
  <si>
    <t>Preplach a dezinfekcia vodovodného potrubia DN od 80 do 125</t>
  </si>
  <si>
    <t>-1701879793</t>
  </si>
  <si>
    <t>99</t>
  </si>
  <si>
    <t>Presun hmôt HSV</t>
  </si>
  <si>
    <t>95</t>
  </si>
  <si>
    <t>998276101</t>
  </si>
  <si>
    <t>Presun hmôt pre rúrové vedenie hĺbené z rúr z plast. hmôt alebo sklolamin. v otvorenom výkope</t>
  </si>
  <si>
    <t>T</t>
  </si>
  <si>
    <t>177151023</t>
  </si>
  <si>
    <t>23-M</t>
  </si>
  <si>
    <t>Montáže potrubia</t>
  </si>
  <si>
    <t>96</t>
  </si>
  <si>
    <t>230200032</t>
  </si>
  <si>
    <t>Montáž plynovodov D x t 219 x 6.3</t>
  </si>
  <si>
    <t>1131015772</t>
  </si>
  <si>
    <t>97</t>
  </si>
  <si>
    <t>1433312000</t>
  </si>
  <si>
    <t>Rúrka oceľová DN 200</t>
  </si>
  <si>
    <t>128</t>
  </si>
  <si>
    <t>-792194808</t>
  </si>
  <si>
    <t>98</t>
  </si>
  <si>
    <t>141P.C.2.v</t>
  </si>
  <si>
    <t xml:space="preserve">Manžeta na ukončenie chraničky </t>
  </si>
  <si>
    <t>256</t>
  </si>
  <si>
    <t>-501685252</t>
  </si>
  <si>
    <t>230200121</t>
  </si>
  <si>
    <t>Nasunutie potrubnej sekcie do oceľovej chráničky DN 200</t>
  </si>
  <si>
    <t>-127927345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</si>
</sst>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8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8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8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17</v>
      </c>
      <c r="AO7" s="19"/>
      <c r="AP7" s="19"/>
      <c r="AQ7" s="19"/>
      <c r="AR7" s="17"/>
      <c r="BS7" s="14" t="s">
        <v>8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8</v>
      </c>
    </row>
    <row r="11" s="1" customFormat="1" ht="18.48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8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27</v>
      </c>
    </row>
    <row r="16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30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30</v>
      </c>
    </row>
    <row r="20" s="1" customFormat="1" ht="18.48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323896.59999999998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39" t="s">
        <v>38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39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323896.59999999998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64779.32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388675.91999999998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48</v>
      </c>
      <c r="AI60" s="33"/>
      <c r="AJ60" s="33"/>
      <c r="AK60" s="33"/>
      <c r="AL60" s="33"/>
      <c r="AM60" s="60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48</v>
      </c>
      <c r="AI75" s="33"/>
      <c r="AJ75" s="33"/>
      <c r="AK75" s="33"/>
      <c r="AL75" s="33"/>
      <c r="AM75" s="60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NOVA_KELCA-V_K-2023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CHATOVA OSADA NOVA KELCA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NOVA KELCA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75" t="str">
        <f>IF(AN8= "","",AN8)</f>
        <v>9. 8. 2023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76" t="str">
        <f>IF(E17="","",E17)</f>
        <v>Ing. GANAJ STEFAN</v>
      </c>
      <c r="AN89" s="67"/>
      <c r="AO89" s="67"/>
      <c r="AP89" s="67"/>
      <c r="AQ89" s="31"/>
      <c r="AR89" s="35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76" t="str">
        <f>IF(E20="","",E20)</f>
        <v>Ing. GANAJ STEFAN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5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323896.59999999998</v>
      </c>
      <c r="AH94" s="105"/>
      <c r="AI94" s="105"/>
      <c r="AJ94" s="105"/>
      <c r="AK94" s="105"/>
      <c r="AL94" s="105"/>
      <c r="AM94" s="105"/>
      <c r="AN94" s="106">
        <f>SUM(AG94,AT94)</f>
        <v>388675.91999999998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64779.32</v>
      </c>
      <c r="AU94" s="111">
        <f>ROUND(AU95,5)</f>
        <v>9168.3588600000003</v>
      </c>
      <c r="AV94" s="110">
        <f>ROUND(AZ94*L29,2)</f>
        <v>0</v>
      </c>
      <c r="AW94" s="110">
        <f>ROUND(BA94*L30,2)</f>
        <v>64779.32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323896.59999999998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01-KANAL_VODA - ROZSIR...'!J30</f>
        <v>323896.59999999998</v>
      </c>
      <c r="AH95" s="119"/>
      <c r="AI95" s="119"/>
      <c r="AJ95" s="119"/>
      <c r="AK95" s="119"/>
      <c r="AL95" s="119"/>
      <c r="AM95" s="119"/>
      <c r="AN95" s="120">
        <f>SUM(AG95,AT95)</f>
        <v>388675.91999999998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64779.32</v>
      </c>
      <c r="AU95" s="125">
        <f>'SO 01-KANAL_VODA - ROZSIR...'!P123</f>
        <v>9168.3588619999991</v>
      </c>
      <c r="AV95" s="124">
        <f>'SO 01-KANAL_VODA - ROZSIR...'!J33</f>
        <v>0</v>
      </c>
      <c r="AW95" s="124">
        <f>'SO 01-KANAL_VODA - ROZSIR...'!J34</f>
        <v>64779.32</v>
      </c>
      <c r="AX95" s="124">
        <f>'SO 01-KANAL_VODA - ROZSIR...'!J35</f>
        <v>0</v>
      </c>
      <c r="AY95" s="124">
        <f>'SO 01-KANAL_VODA - ROZSIR...'!J36</f>
        <v>0</v>
      </c>
      <c r="AZ95" s="124">
        <f>'SO 01-KANAL_VODA - ROZSIR...'!F33</f>
        <v>0</v>
      </c>
      <c r="BA95" s="124">
        <f>'SO 01-KANAL_VODA - ROZSIR...'!F34</f>
        <v>323896.59999999998</v>
      </c>
      <c r="BB95" s="124">
        <f>'SO 01-KANAL_VODA - ROZSIR...'!F35</f>
        <v>0</v>
      </c>
      <c r="BC95" s="124">
        <f>'SO 01-KANAL_VODA - ROZSIR...'!F36</f>
        <v>0</v>
      </c>
      <c r="BD95" s="126">
        <f>'SO 01-KANAL_VODA - ROZSIR...'!F37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83</v>
      </c>
      <c r="CM95" s="127" t="s">
        <v>73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8J4jtNhvIK6/7YvBJNfBEPkn76aNVLCY2A1h04LeqOp2LmG4wQd6yQuYY2GPE6qZFHuVuudfmSN3L89b4XvtlQ==" hashValue="MqGLxKQbYZJ09ldiuePBUkr72XSVvjXyjvrWvfDH3mwNy8n/Qdel8N+eYicJp+foWuvsN6sSx1aorZce85Olcw==" algorithmName="SHA-512" password="CC35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-KANAL_VODA - ROZSI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73</v>
      </c>
    </row>
    <row r="4" s="1" customFormat="1" ht="24.96" customHeight="1">
      <c r="B4" s="17"/>
      <c r="D4" s="130" t="s">
        <v>84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2" t="s">
        <v>13</v>
      </c>
      <c r="L6" s="17"/>
    </row>
    <row r="7" s="1" customFormat="1" ht="16.5" customHeight="1">
      <c r="B7" s="17"/>
      <c r="E7" s="133" t="str">
        <f>'Rekapitulácia stavby'!K6</f>
        <v>CHATOVA OSADA NOVA KELCA</v>
      </c>
      <c r="F7" s="132"/>
      <c r="G7" s="132"/>
      <c r="H7" s="132"/>
      <c r="L7" s="17"/>
    </row>
    <row r="8" s="2" customFormat="1" ht="12" customHeight="1">
      <c r="A8" s="29"/>
      <c r="B8" s="35"/>
      <c r="C8" s="29"/>
      <c r="D8" s="132" t="s">
        <v>85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4" t="s">
        <v>86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2" t="s">
        <v>15</v>
      </c>
      <c r="E11" s="29"/>
      <c r="F11" s="135" t="s">
        <v>83</v>
      </c>
      <c r="G11" s="29"/>
      <c r="H11" s="29"/>
      <c r="I11" s="132" t="s">
        <v>16</v>
      </c>
      <c r="J11" s="135" t="s">
        <v>87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2" t="s">
        <v>18</v>
      </c>
      <c r="E12" s="29"/>
      <c r="F12" s="135" t="s">
        <v>19</v>
      </c>
      <c r="G12" s="29"/>
      <c r="H12" s="29"/>
      <c r="I12" s="132" t="s">
        <v>20</v>
      </c>
      <c r="J12" s="136" t="str">
        <f>'Rekapitulácia stavby'!AN8</f>
        <v>9. 8. 2023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2" t="s">
        <v>22</v>
      </c>
      <c r="E14" s="29"/>
      <c r="F14" s="29"/>
      <c r="G14" s="29"/>
      <c r="H14" s="29"/>
      <c r="I14" s="132" t="s">
        <v>23</v>
      </c>
      <c r="J14" s="135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5" t="str">
        <f>IF('Rekapitulácia stavby'!E11="","",'Rekapitulácia stavby'!E11)</f>
        <v xml:space="preserve"> </v>
      </c>
      <c r="F15" s="29"/>
      <c r="G15" s="29"/>
      <c r="H15" s="29"/>
      <c r="I15" s="132" t="s">
        <v>25</v>
      </c>
      <c r="J15" s="135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2" t="s">
        <v>26</v>
      </c>
      <c r="E17" s="29"/>
      <c r="F17" s="29"/>
      <c r="G17" s="29"/>
      <c r="H17" s="29"/>
      <c r="I17" s="132" t="s">
        <v>23</v>
      </c>
      <c r="J17" s="135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5" t="str">
        <f>'Rekapitulácia stavby'!E14</f>
        <v xml:space="preserve"> </v>
      </c>
      <c r="F18" s="135"/>
      <c r="G18" s="135"/>
      <c r="H18" s="135"/>
      <c r="I18" s="132" t="s">
        <v>25</v>
      </c>
      <c r="J18" s="135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2" t="s">
        <v>28</v>
      </c>
      <c r="E20" s="29"/>
      <c r="F20" s="29"/>
      <c r="G20" s="29"/>
      <c r="H20" s="29"/>
      <c r="I20" s="132" t="s">
        <v>23</v>
      </c>
      <c r="J20" s="135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5" t="s">
        <v>29</v>
      </c>
      <c r="F21" s="29"/>
      <c r="G21" s="29"/>
      <c r="H21" s="29"/>
      <c r="I21" s="132" t="s">
        <v>25</v>
      </c>
      <c r="J21" s="135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2" t="s">
        <v>31</v>
      </c>
      <c r="E23" s="29"/>
      <c r="F23" s="29"/>
      <c r="G23" s="29"/>
      <c r="H23" s="29"/>
      <c r="I23" s="132" t="s">
        <v>23</v>
      </c>
      <c r="J23" s="135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5" t="s">
        <v>29</v>
      </c>
      <c r="F24" s="29"/>
      <c r="G24" s="29"/>
      <c r="H24" s="29"/>
      <c r="I24" s="132" t="s">
        <v>25</v>
      </c>
      <c r="J24" s="135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2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1"/>
      <c r="E29" s="141"/>
      <c r="F29" s="141"/>
      <c r="G29" s="141"/>
      <c r="H29" s="141"/>
      <c r="I29" s="141"/>
      <c r="J29" s="141"/>
      <c r="K29" s="141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2" t="s">
        <v>33</v>
      </c>
      <c r="E30" s="29"/>
      <c r="F30" s="29"/>
      <c r="G30" s="29"/>
      <c r="H30" s="29"/>
      <c r="I30" s="29"/>
      <c r="J30" s="143">
        <f>ROUND(J123, 2)</f>
        <v>323896.59999999998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1"/>
      <c r="E31" s="141"/>
      <c r="F31" s="141"/>
      <c r="G31" s="141"/>
      <c r="H31" s="141"/>
      <c r="I31" s="141"/>
      <c r="J31" s="141"/>
      <c r="K31" s="141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4" t="s">
        <v>35</v>
      </c>
      <c r="G32" s="29"/>
      <c r="H32" s="29"/>
      <c r="I32" s="144" t="s">
        <v>34</v>
      </c>
      <c r="J32" s="144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5" t="s">
        <v>37</v>
      </c>
      <c r="E33" s="146" t="s">
        <v>38</v>
      </c>
      <c r="F33" s="147">
        <f>ROUND((SUM(BE123:BE229)),  2)</f>
        <v>0</v>
      </c>
      <c r="G33" s="148"/>
      <c r="H33" s="148"/>
      <c r="I33" s="149">
        <v>0.20000000000000001</v>
      </c>
      <c r="J33" s="147">
        <f>ROUND(((SUM(BE123:BE229))*I33),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46" t="s">
        <v>39</v>
      </c>
      <c r="F34" s="150">
        <f>ROUND((SUM(BF123:BF229)),  2)</f>
        <v>323896.59999999998</v>
      </c>
      <c r="G34" s="29"/>
      <c r="H34" s="29"/>
      <c r="I34" s="151">
        <v>0.20000000000000001</v>
      </c>
      <c r="J34" s="150">
        <f>ROUND(((SUM(BF123:BF229))*I34),  2)</f>
        <v>64779.32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2" t="s">
        <v>40</v>
      </c>
      <c r="F35" s="150">
        <f>ROUND((SUM(BG123:BG229)),  2)</f>
        <v>0</v>
      </c>
      <c r="G35" s="29"/>
      <c r="H35" s="29"/>
      <c r="I35" s="151">
        <v>0.20000000000000001</v>
      </c>
      <c r="J35" s="150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2" t="s">
        <v>41</v>
      </c>
      <c r="F36" s="150">
        <f>ROUND((SUM(BH123:BH229)),  2)</f>
        <v>0</v>
      </c>
      <c r="G36" s="29"/>
      <c r="H36" s="29"/>
      <c r="I36" s="151">
        <v>0.20000000000000001</v>
      </c>
      <c r="J36" s="150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47">
        <f>ROUND((SUM(BI123:BI229)),  2)</f>
        <v>0</v>
      </c>
      <c r="G37" s="148"/>
      <c r="H37" s="148"/>
      <c r="I37" s="149">
        <v>0</v>
      </c>
      <c r="J37" s="147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388675.91999999998</v>
      </c>
      <c r="K39" s="158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70" t="str">
        <f>E7</f>
        <v>CHATOVA OSADA NOVA KELCA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SO 01-KANAL_VODA - ROZSIRENIE VEREJNEHO VODOVODU A VEREJNEJ KANALIZACIE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>NOVA KELCA</v>
      </c>
      <c r="G89" s="31"/>
      <c r="H89" s="31"/>
      <c r="I89" s="26" t="s">
        <v>20</v>
      </c>
      <c r="J89" s="75" t="str">
        <f>IF(J12="","",J12)</f>
        <v>9. 8. 2023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>Ing. GANAJ STEFAN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26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Ing. GANAJ STEFAN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4" t="s">
        <v>91</v>
      </c>
      <c r="D96" s="31"/>
      <c r="E96" s="31"/>
      <c r="F96" s="31"/>
      <c r="G96" s="31"/>
      <c r="H96" s="31"/>
      <c r="I96" s="31"/>
      <c r="J96" s="106">
        <f>J123</f>
        <v>323896.59700000007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J124</f>
        <v>321055.95700000005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J125</f>
        <v>131275.41999999998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J144</f>
        <v>33000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J147</f>
        <v>9150.5299999999988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J150</f>
        <v>101365.49900000001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J223</f>
        <v>46264.508000000002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99</v>
      </c>
      <c r="E103" s="178"/>
      <c r="F103" s="178"/>
      <c r="G103" s="178"/>
      <c r="H103" s="178"/>
      <c r="I103" s="178"/>
      <c r="J103" s="179">
        <f>J225</f>
        <v>2840.6400000000003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100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170" t="str">
        <f>E7</f>
        <v>CHATOVA OSADA NOVA KELCA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85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30" customHeight="1">
      <c r="A115" s="29"/>
      <c r="B115" s="30"/>
      <c r="C115" s="31"/>
      <c r="D115" s="31"/>
      <c r="E115" s="72" t="str">
        <f>E9</f>
        <v>SO 01-KANAL_VODA - ROZSIRENIE VEREJNEHO VODOVODU A VEREJNEJ KANALIZACIE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18</v>
      </c>
      <c r="D117" s="31"/>
      <c r="E117" s="31"/>
      <c r="F117" s="23" t="str">
        <f>F12</f>
        <v>NOVA KELCA</v>
      </c>
      <c r="G117" s="31"/>
      <c r="H117" s="31"/>
      <c r="I117" s="26" t="s">
        <v>20</v>
      </c>
      <c r="J117" s="75" t="str">
        <f>IF(J12="","",J12)</f>
        <v>9. 8. 2023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22</v>
      </c>
      <c r="D119" s="31"/>
      <c r="E119" s="31"/>
      <c r="F119" s="23" t="str">
        <f>E15</f>
        <v xml:space="preserve"> </v>
      </c>
      <c r="G119" s="31"/>
      <c r="H119" s="31"/>
      <c r="I119" s="26" t="s">
        <v>28</v>
      </c>
      <c r="J119" s="27" t="str">
        <f>E21</f>
        <v>Ing. GANAJ STEFAN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26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31</v>
      </c>
      <c r="J120" s="27" t="str">
        <f>E24</f>
        <v>Ing. GANAJ STEFAN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87"/>
      <c r="B122" s="188"/>
      <c r="C122" s="189" t="s">
        <v>101</v>
      </c>
      <c r="D122" s="190" t="s">
        <v>58</v>
      </c>
      <c r="E122" s="190" t="s">
        <v>54</v>
      </c>
      <c r="F122" s="190" t="s">
        <v>55</v>
      </c>
      <c r="G122" s="190" t="s">
        <v>102</v>
      </c>
      <c r="H122" s="190" t="s">
        <v>103</v>
      </c>
      <c r="I122" s="190" t="s">
        <v>104</v>
      </c>
      <c r="J122" s="191" t="s">
        <v>90</v>
      </c>
      <c r="K122" s="192" t="s">
        <v>105</v>
      </c>
      <c r="L122" s="193"/>
      <c r="M122" s="96" t="s">
        <v>1</v>
      </c>
      <c r="N122" s="97" t="s">
        <v>37</v>
      </c>
      <c r="O122" s="97" t="s">
        <v>106</v>
      </c>
      <c r="P122" s="97" t="s">
        <v>107</v>
      </c>
      <c r="Q122" s="97" t="s">
        <v>108</v>
      </c>
      <c r="R122" s="97" t="s">
        <v>109</v>
      </c>
      <c r="S122" s="97" t="s">
        <v>110</v>
      </c>
      <c r="T122" s="98" t="s">
        <v>111</v>
      </c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</row>
    <row r="123" s="2" customFormat="1" ht="22.8" customHeight="1">
      <c r="A123" s="29"/>
      <c r="B123" s="30"/>
      <c r="C123" s="103" t="s">
        <v>91</v>
      </c>
      <c r="D123" s="31"/>
      <c r="E123" s="31"/>
      <c r="F123" s="31"/>
      <c r="G123" s="31"/>
      <c r="H123" s="31"/>
      <c r="I123" s="31"/>
      <c r="J123" s="194">
        <f>BK123</f>
        <v>323896.59700000007</v>
      </c>
      <c r="K123" s="31"/>
      <c r="L123" s="35"/>
      <c r="M123" s="99"/>
      <c r="N123" s="195"/>
      <c r="O123" s="100"/>
      <c r="P123" s="196">
        <f>P124+P225</f>
        <v>9168.3588619999991</v>
      </c>
      <c r="Q123" s="100"/>
      <c r="R123" s="196">
        <f>R124+R225</f>
        <v>1193.236610592</v>
      </c>
      <c r="S123" s="100"/>
      <c r="T123" s="197">
        <f>T124+T225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92</v>
      </c>
      <c r="BK123" s="198">
        <f>BK124+BK225</f>
        <v>323896.59700000007</v>
      </c>
    </row>
    <row r="124" s="12" customFormat="1" ht="25.92" customHeight="1">
      <c r="A124" s="12"/>
      <c r="B124" s="199"/>
      <c r="C124" s="200"/>
      <c r="D124" s="201" t="s">
        <v>72</v>
      </c>
      <c r="E124" s="202" t="s">
        <v>112</v>
      </c>
      <c r="F124" s="202" t="s">
        <v>112</v>
      </c>
      <c r="G124" s="200"/>
      <c r="H124" s="200"/>
      <c r="I124" s="200"/>
      <c r="J124" s="203">
        <f>BK124</f>
        <v>321055.95700000005</v>
      </c>
      <c r="K124" s="200"/>
      <c r="L124" s="204"/>
      <c r="M124" s="205"/>
      <c r="N124" s="206"/>
      <c r="O124" s="206"/>
      <c r="P124" s="207">
        <f>P125+P144+P147+P150+P223</f>
        <v>9153.1195019999996</v>
      </c>
      <c r="Q124" s="206"/>
      <c r="R124" s="207">
        <f>R125+R144+R147+R150+R223</f>
        <v>1191.4631451519999</v>
      </c>
      <c r="S124" s="206"/>
      <c r="T124" s="208">
        <f>T125+T144+T147+T150+T223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81</v>
      </c>
      <c r="AT124" s="210" t="s">
        <v>72</v>
      </c>
      <c r="AU124" s="210" t="s">
        <v>73</v>
      </c>
      <c r="AY124" s="209" t="s">
        <v>113</v>
      </c>
      <c r="BK124" s="211">
        <f>BK125+BK144+BK147+BK150+BK223</f>
        <v>321055.95700000005</v>
      </c>
    </row>
    <row r="125" s="12" customFormat="1" ht="22.8" customHeight="1">
      <c r="A125" s="12"/>
      <c r="B125" s="199"/>
      <c r="C125" s="200"/>
      <c r="D125" s="201" t="s">
        <v>72</v>
      </c>
      <c r="E125" s="212" t="s">
        <v>81</v>
      </c>
      <c r="F125" s="212" t="s">
        <v>114</v>
      </c>
      <c r="G125" s="200"/>
      <c r="H125" s="200"/>
      <c r="I125" s="200"/>
      <c r="J125" s="213">
        <f>BK125</f>
        <v>131275.41999999998</v>
      </c>
      <c r="K125" s="200"/>
      <c r="L125" s="204"/>
      <c r="M125" s="205"/>
      <c r="N125" s="206"/>
      <c r="O125" s="206"/>
      <c r="P125" s="207">
        <f>SUM(P126:P143)</f>
        <v>6304.9892800000007</v>
      </c>
      <c r="Q125" s="206"/>
      <c r="R125" s="207">
        <f>SUM(R126:R143)</f>
        <v>810.07070213999998</v>
      </c>
      <c r="S125" s="206"/>
      <c r="T125" s="208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81</v>
      </c>
      <c r="AT125" s="210" t="s">
        <v>72</v>
      </c>
      <c r="AU125" s="210" t="s">
        <v>81</v>
      </c>
      <c r="AY125" s="209" t="s">
        <v>113</v>
      </c>
      <c r="BK125" s="211">
        <f>SUM(BK126:BK143)</f>
        <v>131275.41999999998</v>
      </c>
    </row>
    <row r="126" s="2" customFormat="1" ht="16.5" customHeight="1">
      <c r="A126" s="29"/>
      <c r="B126" s="30"/>
      <c r="C126" s="214" t="s">
        <v>81</v>
      </c>
      <c r="D126" s="214" t="s">
        <v>115</v>
      </c>
      <c r="E126" s="215" t="s">
        <v>116</v>
      </c>
      <c r="F126" s="216" t="s">
        <v>117</v>
      </c>
      <c r="G126" s="217" t="s">
        <v>118</v>
      </c>
      <c r="H126" s="218">
        <v>72</v>
      </c>
      <c r="I126" s="219">
        <v>45.43</v>
      </c>
      <c r="J126" s="219">
        <f>ROUND(I126*H126,3)</f>
        <v>3270.96</v>
      </c>
      <c r="K126" s="220"/>
      <c r="L126" s="35"/>
      <c r="M126" s="221" t="s">
        <v>1</v>
      </c>
      <c r="N126" s="222" t="s">
        <v>39</v>
      </c>
      <c r="O126" s="223">
        <v>2.806</v>
      </c>
      <c r="P126" s="223">
        <f>O126*H126</f>
        <v>202.03200000000001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5" t="s">
        <v>119</v>
      </c>
      <c r="AT126" s="225" t="s">
        <v>115</v>
      </c>
      <c r="AU126" s="225" t="s">
        <v>120</v>
      </c>
      <c r="AY126" s="14" t="s">
        <v>113</v>
      </c>
      <c r="BE126" s="226">
        <f>IF(N126="základná",J126,0)</f>
        <v>0</v>
      </c>
      <c r="BF126" s="226">
        <f>IF(N126="znížená",J126,0)</f>
        <v>3270.96</v>
      </c>
      <c r="BG126" s="226">
        <f>IF(N126="zákl. prenesená",J126,0)</f>
        <v>0</v>
      </c>
      <c r="BH126" s="226">
        <f>IF(N126="zníž. prenesená",J126,0)</f>
        <v>0</v>
      </c>
      <c r="BI126" s="226">
        <f>IF(N126="nulová",J126,0)</f>
        <v>0</v>
      </c>
      <c r="BJ126" s="14" t="s">
        <v>120</v>
      </c>
      <c r="BK126" s="226">
        <f>ROUND(I126*H126,3)</f>
        <v>3270.96</v>
      </c>
      <c r="BL126" s="14" t="s">
        <v>119</v>
      </c>
      <c r="BM126" s="225" t="s">
        <v>121</v>
      </c>
    </row>
    <row r="127" s="2" customFormat="1" ht="24.15" customHeight="1">
      <c r="A127" s="29"/>
      <c r="B127" s="30"/>
      <c r="C127" s="214" t="s">
        <v>120</v>
      </c>
      <c r="D127" s="214" t="s">
        <v>115</v>
      </c>
      <c r="E127" s="215" t="s">
        <v>122</v>
      </c>
      <c r="F127" s="216" t="s">
        <v>123</v>
      </c>
      <c r="G127" s="217" t="s">
        <v>118</v>
      </c>
      <c r="H127" s="218">
        <v>72</v>
      </c>
      <c r="I127" s="219">
        <v>2.02</v>
      </c>
      <c r="J127" s="219">
        <f>ROUND(I127*H127,3)</f>
        <v>145.44</v>
      </c>
      <c r="K127" s="220"/>
      <c r="L127" s="35"/>
      <c r="M127" s="221" t="s">
        <v>1</v>
      </c>
      <c r="N127" s="222" t="s">
        <v>39</v>
      </c>
      <c r="O127" s="223">
        <v>0.10199999999999999</v>
      </c>
      <c r="P127" s="223">
        <f>O127*H127</f>
        <v>7.3439999999999994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5" t="s">
        <v>119</v>
      </c>
      <c r="AT127" s="225" t="s">
        <v>115</v>
      </c>
      <c r="AU127" s="225" t="s">
        <v>120</v>
      </c>
      <c r="AY127" s="14" t="s">
        <v>113</v>
      </c>
      <c r="BE127" s="226">
        <f>IF(N127="základná",J127,0)</f>
        <v>0</v>
      </c>
      <c r="BF127" s="226">
        <f>IF(N127="znížená",J127,0)</f>
        <v>145.44</v>
      </c>
      <c r="BG127" s="226">
        <f>IF(N127="zákl. prenesená",J127,0)</f>
        <v>0</v>
      </c>
      <c r="BH127" s="226">
        <f>IF(N127="zníž. prenesená",J127,0)</f>
        <v>0</v>
      </c>
      <c r="BI127" s="226">
        <f>IF(N127="nulová",J127,0)</f>
        <v>0</v>
      </c>
      <c r="BJ127" s="14" t="s">
        <v>120</v>
      </c>
      <c r="BK127" s="226">
        <f>ROUND(I127*H127,3)</f>
        <v>145.44</v>
      </c>
      <c r="BL127" s="14" t="s">
        <v>119</v>
      </c>
      <c r="BM127" s="225" t="s">
        <v>124</v>
      </c>
    </row>
    <row r="128" s="2" customFormat="1" ht="24.15" customHeight="1">
      <c r="A128" s="29"/>
      <c r="B128" s="30"/>
      <c r="C128" s="214" t="s">
        <v>125</v>
      </c>
      <c r="D128" s="214" t="s">
        <v>115</v>
      </c>
      <c r="E128" s="215" t="s">
        <v>126</v>
      </c>
      <c r="F128" s="216" t="s">
        <v>127</v>
      </c>
      <c r="G128" s="217" t="s">
        <v>118</v>
      </c>
      <c r="H128" s="218">
        <v>2210</v>
      </c>
      <c r="I128" s="219">
        <v>10.800000000000001</v>
      </c>
      <c r="J128" s="219">
        <f>ROUND(I128*H128,3)</f>
        <v>23868</v>
      </c>
      <c r="K128" s="220"/>
      <c r="L128" s="35"/>
      <c r="M128" s="221" t="s">
        <v>1</v>
      </c>
      <c r="N128" s="222" t="s">
        <v>39</v>
      </c>
      <c r="O128" s="223">
        <v>0.61217999999999995</v>
      </c>
      <c r="P128" s="223">
        <f>O128*H128</f>
        <v>1352.9177999999999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5" t="s">
        <v>119</v>
      </c>
      <c r="AT128" s="225" t="s">
        <v>115</v>
      </c>
      <c r="AU128" s="225" t="s">
        <v>120</v>
      </c>
      <c r="AY128" s="14" t="s">
        <v>113</v>
      </c>
      <c r="BE128" s="226">
        <f>IF(N128="základná",J128,0)</f>
        <v>0</v>
      </c>
      <c r="BF128" s="226">
        <f>IF(N128="znížená",J128,0)</f>
        <v>23868</v>
      </c>
      <c r="BG128" s="226">
        <f>IF(N128="zákl. prenesená",J128,0)</f>
        <v>0</v>
      </c>
      <c r="BH128" s="226">
        <f>IF(N128="zníž. prenesená",J128,0)</f>
        <v>0</v>
      </c>
      <c r="BI128" s="226">
        <f>IF(N128="nulová",J128,0)</f>
        <v>0</v>
      </c>
      <c r="BJ128" s="14" t="s">
        <v>120</v>
      </c>
      <c r="BK128" s="226">
        <f>ROUND(I128*H128,3)</f>
        <v>23868</v>
      </c>
      <c r="BL128" s="14" t="s">
        <v>119</v>
      </c>
      <c r="BM128" s="225" t="s">
        <v>128</v>
      </c>
    </row>
    <row r="129" s="2" customFormat="1" ht="16.5" customHeight="1">
      <c r="A129" s="29"/>
      <c r="B129" s="30"/>
      <c r="C129" s="214" t="s">
        <v>119</v>
      </c>
      <c r="D129" s="214" t="s">
        <v>115</v>
      </c>
      <c r="E129" s="215" t="s">
        <v>129</v>
      </c>
      <c r="F129" s="216" t="s">
        <v>130</v>
      </c>
      <c r="G129" s="217" t="s">
        <v>118</v>
      </c>
      <c r="H129" s="218">
        <v>2210</v>
      </c>
      <c r="I129" s="219">
        <v>1.3600000000000001</v>
      </c>
      <c r="J129" s="219">
        <f>ROUND(I129*H129,3)</f>
        <v>3005.5999999999999</v>
      </c>
      <c r="K129" s="220"/>
      <c r="L129" s="35"/>
      <c r="M129" s="221" t="s">
        <v>1</v>
      </c>
      <c r="N129" s="222" t="s">
        <v>39</v>
      </c>
      <c r="O129" s="223">
        <v>0.080490000000000006</v>
      </c>
      <c r="P129" s="223">
        <f>O129*H129</f>
        <v>177.88290000000001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5" t="s">
        <v>119</v>
      </c>
      <c r="AT129" s="225" t="s">
        <v>115</v>
      </c>
      <c r="AU129" s="225" t="s">
        <v>120</v>
      </c>
      <c r="AY129" s="14" t="s">
        <v>113</v>
      </c>
      <c r="BE129" s="226">
        <f>IF(N129="základná",J129,0)</f>
        <v>0</v>
      </c>
      <c r="BF129" s="226">
        <f>IF(N129="znížená",J129,0)</f>
        <v>3005.5999999999999</v>
      </c>
      <c r="BG129" s="226">
        <f>IF(N129="zákl. prenesená",J129,0)</f>
        <v>0</v>
      </c>
      <c r="BH129" s="226">
        <f>IF(N129="zníž. prenesená",J129,0)</f>
        <v>0</v>
      </c>
      <c r="BI129" s="226">
        <f>IF(N129="nulová",J129,0)</f>
        <v>0</v>
      </c>
      <c r="BJ129" s="14" t="s">
        <v>120</v>
      </c>
      <c r="BK129" s="226">
        <f>ROUND(I129*H129,3)</f>
        <v>3005.5999999999999</v>
      </c>
      <c r="BL129" s="14" t="s">
        <v>119</v>
      </c>
      <c r="BM129" s="225" t="s">
        <v>131</v>
      </c>
    </row>
    <row r="130" s="2" customFormat="1" ht="24.15" customHeight="1">
      <c r="A130" s="29"/>
      <c r="B130" s="30"/>
      <c r="C130" s="214" t="s">
        <v>132</v>
      </c>
      <c r="D130" s="214" t="s">
        <v>115</v>
      </c>
      <c r="E130" s="215" t="s">
        <v>133</v>
      </c>
      <c r="F130" s="216" t="s">
        <v>134</v>
      </c>
      <c r="G130" s="217" t="s">
        <v>135</v>
      </c>
      <c r="H130" s="218">
        <v>16</v>
      </c>
      <c r="I130" s="219">
        <v>397.10000000000002</v>
      </c>
      <c r="J130" s="219">
        <f>ROUND(I130*H130,3)</f>
        <v>6353.6000000000004</v>
      </c>
      <c r="K130" s="220"/>
      <c r="L130" s="35"/>
      <c r="M130" s="221" t="s">
        <v>1</v>
      </c>
      <c r="N130" s="222" t="s">
        <v>39</v>
      </c>
      <c r="O130" s="223">
        <v>13.47899</v>
      </c>
      <c r="P130" s="223">
        <f>O130*H130</f>
        <v>215.66383999999999</v>
      </c>
      <c r="Q130" s="223">
        <v>0.014730790000000001</v>
      </c>
      <c r="R130" s="223">
        <f>Q130*H130</f>
        <v>0.23569264000000001</v>
      </c>
      <c r="S130" s="223">
        <v>0</v>
      </c>
      <c r="T130" s="22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5" t="s">
        <v>119</v>
      </c>
      <c r="AT130" s="225" t="s">
        <v>115</v>
      </c>
      <c r="AU130" s="225" t="s">
        <v>120</v>
      </c>
      <c r="AY130" s="14" t="s">
        <v>113</v>
      </c>
      <c r="BE130" s="226">
        <f>IF(N130="základná",J130,0)</f>
        <v>0</v>
      </c>
      <c r="BF130" s="226">
        <f>IF(N130="znížená",J130,0)</f>
        <v>6353.6000000000004</v>
      </c>
      <c r="BG130" s="226">
        <f>IF(N130="zákl. prenesená",J130,0)</f>
        <v>0</v>
      </c>
      <c r="BH130" s="226">
        <f>IF(N130="zníž. prenesená",J130,0)</f>
        <v>0</v>
      </c>
      <c r="BI130" s="226">
        <f>IF(N130="nulová",J130,0)</f>
        <v>0</v>
      </c>
      <c r="BJ130" s="14" t="s">
        <v>120</v>
      </c>
      <c r="BK130" s="226">
        <f>ROUND(I130*H130,3)</f>
        <v>6353.6000000000004</v>
      </c>
      <c r="BL130" s="14" t="s">
        <v>119</v>
      </c>
      <c r="BM130" s="225" t="s">
        <v>136</v>
      </c>
    </row>
    <row r="131" s="2" customFormat="1" ht="24.15" customHeight="1">
      <c r="A131" s="29"/>
      <c r="B131" s="30"/>
      <c r="C131" s="214" t="s">
        <v>137</v>
      </c>
      <c r="D131" s="214" t="s">
        <v>115</v>
      </c>
      <c r="E131" s="215" t="s">
        <v>138</v>
      </c>
      <c r="F131" s="216" t="s">
        <v>139</v>
      </c>
      <c r="G131" s="217" t="s">
        <v>140</v>
      </c>
      <c r="H131" s="218">
        <v>1526</v>
      </c>
      <c r="I131" s="219">
        <v>5.0999999999999996</v>
      </c>
      <c r="J131" s="219">
        <f>ROUND(I131*H131,3)</f>
        <v>7782.6000000000004</v>
      </c>
      <c r="K131" s="220"/>
      <c r="L131" s="35"/>
      <c r="M131" s="221" t="s">
        <v>1</v>
      </c>
      <c r="N131" s="222" t="s">
        <v>39</v>
      </c>
      <c r="O131" s="223">
        <v>0.24836</v>
      </c>
      <c r="P131" s="223">
        <f>O131*H131</f>
        <v>378.99736000000001</v>
      </c>
      <c r="Q131" s="223">
        <v>0.00096184999999999999</v>
      </c>
      <c r="R131" s="223">
        <f>Q131*H131</f>
        <v>1.4677830999999999</v>
      </c>
      <c r="S131" s="223">
        <v>0</v>
      </c>
      <c r="T131" s="22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5" t="s">
        <v>119</v>
      </c>
      <c r="AT131" s="225" t="s">
        <v>115</v>
      </c>
      <c r="AU131" s="225" t="s">
        <v>120</v>
      </c>
      <c r="AY131" s="14" t="s">
        <v>113</v>
      </c>
      <c r="BE131" s="226">
        <f>IF(N131="základná",J131,0)</f>
        <v>0</v>
      </c>
      <c r="BF131" s="226">
        <f>IF(N131="znížená",J131,0)</f>
        <v>7782.6000000000004</v>
      </c>
      <c r="BG131" s="226">
        <f>IF(N131="zákl. prenesená",J131,0)</f>
        <v>0</v>
      </c>
      <c r="BH131" s="226">
        <f>IF(N131="zníž. prenesená",J131,0)</f>
        <v>0</v>
      </c>
      <c r="BI131" s="226">
        <f>IF(N131="nulová",J131,0)</f>
        <v>0</v>
      </c>
      <c r="BJ131" s="14" t="s">
        <v>120</v>
      </c>
      <c r="BK131" s="226">
        <f>ROUND(I131*H131,3)</f>
        <v>7782.6000000000004</v>
      </c>
      <c r="BL131" s="14" t="s">
        <v>119</v>
      </c>
      <c r="BM131" s="225" t="s">
        <v>141</v>
      </c>
    </row>
    <row r="132" s="2" customFormat="1" ht="24.15" customHeight="1">
      <c r="A132" s="29"/>
      <c r="B132" s="30"/>
      <c r="C132" s="214" t="s">
        <v>142</v>
      </c>
      <c r="D132" s="214" t="s">
        <v>115</v>
      </c>
      <c r="E132" s="215" t="s">
        <v>143</v>
      </c>
      <c r="F132" s="216" t="s">
        <v>144</v>
      </c>
      <c r="G132" s="217" t="s">
        <v>140</v>
      </c>
      <c r="H132" s="218">
        <v>2462</v>
      </c>
      <c r="I132" s="219">
        <v>9.0899999999999999</v>
      </c>
      <c r="J132" s="219">
        <f>ROUND(I132*H132,3)</f>
        <v>22379.580000000002</v>
      </c>
      <c r="K132" s="220"/>
      <c r="L132" s="35"/>
      <c r="M132" s="221" t="s">
        <v>1</v>
      </c>
      <c r="N132" s="222" t="s">
        <v>39</v>
      </c>
      <c r="O132" s="223">
        <v>0.48248999999999997</v>
      </c>
      <c r="P132" s="223">
        <f>O132*H132</f>
        <v>1187.8903800000001</v>
      </c>
      <c r="Q132" s="223">
        <v>0.00085720000000000002</v>
      </c>
      <c r="R132" s="223">
        <f>Q132*H132</f>
        <v>2.1104264000000001</v>
      </c>
      <c r="S132" s="223">
        <v>0</v>
      </c>
      <c r="T132" s="22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5" t="s">
        <v>119</v>
      </c>
      <c r="AT132" s="225" t="s">
        <v>115</v>
      </c>
      <c r="AU132" s="225" t="s">
        <v>120</v>
      </c>
      <c r="AY132" s="14" t="s">
        <v>113</v>
      </c>
      <c r="BE132" s="226">
        <f>IF(N132="základná",J132,0)</f>
        <v>0</v>
      </c>
      <c r="BF132" s="226">
        <f>IF(N132="znížená",J132,0)</f>
        <v>22379.580000000002</v>
      </c>
      <c r="BG132" s="226">
        <f>IF(N132="zákl. prenesená",J132,0)</f>
        <v>0</v>
      </c>
      <c r="BH132" s="226">
        <f>IF(N132="zníž. prenesená",J132,0)</f>
        <v>0</v>
      </c>
      <c r="BI132" s="226">
        <f>IF(N132="nulová",J132,0)</f>
        <v>0</v>
      </c>
      <c r="BJ132" s="14" t="s">
        <v>120</v>
      </c>
      <c r="BK132" s="226">
        <f>ROUND(I132*H132,3)</f>
        <v>22379.580000000002</v>
      </c>
      <c r="BL132" s="14" t="s">
        <v>119</v>
      </c>
      <c r="BM132" s="225" t="s">
        <v>145</v>
      </c>
    </row>
    <row r="133" s="2" customFormat="1" ht="24.15" customHeight="1">
      <c r="A133" s="29"/>
      <c r="B133" s="30"/>
      <c r="C133" s="214" t="s">
        <v>146</v>
      </c>
      <c r="D133" s="214" t="s">
        <v>115</v>
      </c>
      <c r="E133" s="215" t="s">
        <v>147</v>
      </c>
      <c r="F133" s="216" t="s">
        <v>148</v>
      </c>
      <c r="G133" s="217" t="s">
        <v>140</v>
      </c>
      <c r="H133" s="218">
        <v>1526</v>
      </c>
      <c r="I133" s="219">
        <v>3.2000000000000002</v>
      </c>
      <c r="J133" s="219">
        <f>ROUND(I133*H133,3)</f>
        <v>4883.1999999999998</v>
      </c>
      <c r="K133" s="220"/>
      <c r="L133" s="35"/>
      <c r="M133" s="221" t="s">
        <v>1</v>
      </c>
      <c r="N133" s="222" t="s">
        <v>39</v>
      </c>
      <c r="O133" s="223">
        <v>0.188</v>
      </c>
      <c r="P133" s="223">
        <f>O133*H133</f>
        <v>286.88799999999998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5" t="s">
        <v>119</v>
      </c>
      <c r="AT133" s="225" t="s">
        <v>115</v>
      </c>
      <c r="AU133" s="225" t="s">
        <v>120</v>
      </c>
      <c r="AY133" s="14" t="s">
        <v>113</v>
      </c>
      <c r="BE133" s="226">
        <f>IF(N133="základná",J133,0)</f>
        <v>0</v>
      </c>
      <c r="BF133" s="226">
        <f>IF(N133="znížená",J133,0)</f>
        <v>4883.1999999999998</v>
      </c>
      <c r="BG133" s="226">
        <f>IF(N133="zákl. prenesená",J133,0)</f>
        <v>0</v>
      </c>
      <c r="BH133" s="226">
        <f>IF(N133="zníž. prenesená",J133,0)</f>
        <v>0</v>
      </c>
      <c r="BI133" s="226">
        <f>IF(N133="nulová",J133,0)</f>
        <v>0</v>
      </c>
      <c r="BJ133" s="14" t="s">
        <v>120</v>
      </c>
      <c r="BK133" s="226">
        <f>ROUND(I133*H133,3)</f>
        <v>4883.1999999999998</v>
      </c>
      <c r="BL133" s="14" t="s">
        <v>119</v>
      </c>
      <c r="BM133" s="225" t="s">
        <v>149</v>
      </c>
    </row>
    <row r="134" s="2" customFormat="1" ht="24.15" customHeight="1">
      <c r="A134" s="29"/>
      <c r="B134" s="30"/>
      <c r="C134" s="214" t="s">
        <v>150</v>
      </c>
      <c r="D134" s="214" t="s">
        <v>115</v>
      </c>
      <c r="E134" s="215" t="s">
        <v>151</v>
      </c>
      <c r="F134" s="216" t="s">
        <v>152</v>
      </c>
      <c r="G134" s="217" t="s">
        <v>140</v>
      </c>
      <c r="H134" s="218">
        <v>2462</v>
      </c>
      <c r="I134" s="219">
        <v>5.29</v>
      </c>
      <c r="J134" s="219">
        <f>ROUND(I134*H134,3)</f>
        <v>13023.98</v>
      </c>
      <c r="K134" s="220"/>
      <c r="L134" s="35"/>
      <c r="M134" s="221" t="s">
        <v>1</v>
      </c>
      <c r="N134" s="222" t="s">
        <v>39</v>
      </c>
      <c r="O134" s="223">
        <v>0.31</v>
      </c>
      <c r="P134" s="223">
        <f>O134*H134</f>
        <v>763.22000000000003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5" t="s">
        <v>119</v>
      </c>
      <c r="AT134" s="225" t="s">
        <v>115</v>
      </c>
      <c r="AU134" s="225" t="s">
        <v>120</v>
      </c>
      <c r="AY134" s="14" t="s">
        <v>113</v>
      </c>
      <c r="BE134" s="226">
        <f>IF(N134="základná",J134,0)</f>
        <v>0</v>
      </c>
      <c r="BF134" s="226">
        <f>IF(N134="znížená",J134,0)</f>
        <v>13023.98</v>
      </c>
      <c r="BG134" s="226">
        <f>IF(N134="zákl. prenesená",J134,0)</f>
        <v>0</v>
      </c>
      <c r="BH134" s="226">
        <f>IF(N134="zníž. prenesená",J134,0)</f>
        <v>0</v>
      </c>
      <c r="BI134" s="226">
        <f>IF(N134="nulová",J134,0)</f>
        <v>0</v>
      </c>
      <c r="BJ134" s="14" t="s">
        <v>120</v>
      </c>
      <c r="BK134" s="226">
        <f>ROUND(I134*H134,3)</f>
        <v>13023.98</v>
      </c>
      <c r="BL134" s="14" t="s">
        <v>119</v>
      </c>
      <c r="BM134" s="225" t="s">
        <v>153</v>
      </c>
    </row>
    <row r="135" s="2" customFormat="1" ht="24.15" customHeight="1">
      <c r="A135" s="29"/>
      <c r="B135" s="30"/>
      <c r="C135" s="214" t="s">
        <v>154</v>
      </c>
      <c r="D135" s="214" t="s">
        <v>115</v>
      </c>
      <c r="E135" s="215" t="s">
        <v>155</v>
      </c>
      <c r="F135" s="216" t="s">
        <v>156</v>
      </c>
      <c r="G135" s="217" t="s">
        <v>140</v>
      </c>
      <c r="H135" s="218">
        <v>80</v>
      </c>
      <c r="I135" s="219">
        <v>9.2899999999999991</v>
      </c>
      <c r="J135" s="219">
        <f>ROUND(I135*H135,3)</f>
        <v>743.20000000000005</v>
      </c>
      <c r="K135" s="220"/>
      <c r="L135" s="35"/>
      <c r="M135" s="221" t="s">
        <v>1</v>
      </c>
      <c r="N135" s="222" t="s">
        <v>39</v>
      </c>
      <c r="O135" s="223">
        <v>0.49199999999999999</v>
      </c>
      <c r="P135" s="223">
        <f>O135*H135</f>
        <v>39.359999999999999</v>
      </c>
      <c r="Q135" s="223">
        <v>0.0011299999999999999</v>
      </c>
      <c r="R135" s="223">
        <f>Q135*H135</f>
        <v>0.090399999999999994</v>
      </c>
      <c r="S135" s="223">
        <v>0</v>
      </c>
      <c r="T135" s="22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5" t="s">
        <v>119</v>
      </c>
      <c r="AT135" s="225" t="s">
        <v>115</v>
      </c>
      <c r="AU135" s="225" t="s">
        <v>120</v>
      </c>
      <c r="AY135" s="14" t="s">
        <v>113</v>
      </c>
      <c r="BE135" s="226">
        <f>IF(N135="základná",J135,0)</f>
        <v>0</v>
      </c>
      <c r="BF135" s="226">
        <f>IF(N135="znížená",J135,0)</f>
        <v>743.20000000000005</v>
      </c>
      <c r="BG135" s="226">
        <f>IF(N135="zákl. prenesená",J135,0)</f>
        <v>0</v>
      </c>
      <c r="BH135" s="226">
        <f>IF(N135="zníž. prenesená",J135,0)</f>
        <v>0</v>
      </c>
      <c r="BI135" s="226">
        <f>IF(N135="nulová",J135,0)</f>
        <v>0</v>
      </c>
      <c r="BJ135" s="14" t="s">
        <v>120</v>
      </c>
      <c r="BK135" s="226">
        <f>ROUND(I135*H135,3)</f>
        <v>743.20000000000005</v>
      </c>
      <c r="BL135" s="14" t="s">
        <v>119</v>
      </c>
      <c r="BM135" s="225" t="s">
        <v>157</v>
      </c>
    </row>
    <row r="136" s="2" customFormat="1" ht="24.15" customHeight="1">
      <c r="A136" s="29"/>
      <c r="B136" s="30"/>
      <c r="C136" s="214" t="s">
        <v>158</v>
      </c>
      <c r="D136" s="214" t="s">
        <v>115</v>
      </c>
      <c r="E136" s="215" t="s">
        <v>159</v>
      </c>
      <c r="F136" s="216" t="s">
        <v>160</v>
      </c>
      <c r="G136" s="217" t="s">
        <v>140</v>
      </c>
      <c r="H136" s="218">
        <v>80</v>
      </c>
      <c r="I136" s="219">
        <v>14.640000000000001</v>
      </c>
      <c r="J136" s="219">
        <f>ROUND(I136*H136,3)</f>
        <v>1171.2000000000001</v>
      </c>
      <c r="K136" s="220"/>
      <c r="L136" s="35"/>
      <c r="M136" s="221" t="s">
        <v>1</v>
      </c>
      <c r="N136" s="222" t="s">
        <v>39</v>
      </c>
      <c r="O136" s="223">
        <v>0.56799999999999995</v>
      </c>
      <c r="P136" s="223">
        <f>O136*H136</f>
        <v>45.439999999999998</v>
      </c>
      <c r="Q136" s="223">
        <v>0.0020799999999999998</v>
      </c>
      <c r="R136" s="223">
        <f>Q136*H136</f>
        <v>0.16639999999999999</v>
      </c>
      <c r="S136" s="223">
        <v>0</v>
      </c>
      <c r="T136" s="22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5" t="s">
        <v>119</v>
      </c>
      <c r="AT136" s="225" t="s">
        <v>115</v>
      </c>
      <c r="AU136" s="225" t="s">
        <v>120</v>
      </c>
      <c r="AY136" s="14" t="s">
        <v>113</v>
      </c>
      <c r="BE136" s="226">
        <f>IF(N136="základná",J136,0)</f>
        <v>0</v>
      </c>
      <c r="BF136" s="226">
        <f>IF(N136="znížená",J136,0)</f>
        <v>1171.2000000000001</v>
      </c>
      <c r="BG136" s="226">
        <f>IF(N136="zákl. prenesená",J136,0)</f>
        <v>0</v>
      </c>
      <c r="BH136" s="226">
        <f>IF(N136="zníž. prenesená",J136,0)</f>
        <v>0</v>
      </c>
      <c r="BI136" s="226">
        <f>IF(N136="nulová",J136,0)</f>
        <v>0</v>
      </c>
      <c r="BJ136" s="14" t="s">
        <v>120</v>
      </c>
      <c r="BK136" s="226">
        <f>ROUND(I136*H136,3)</f>
        <v>1171.2000000000001</v>
      </c>
      <c r="BL136" s="14" t="s">
        <v>119</v>
      </c>
      <c r="BM136" s="225" t="s">
        <v>161</v>
      </c>
    </row>
    <row r="137" s="2" customFormat="1" ht="24.15" customHeight="1">
      <c r="A137" s="29"/>
      <c r="B137" s="30"/>
      <c r="C137" s="214" t="s">
        <v>162</v>
      </c>
      <c r="D137" s="214" t="s">
        <v>115</v>
      </c>
      <c r="E137" s="215" t="s">
        <v>163</v>
      </c>
      <c r="F137" s="216" t="s">
        <v>164</v>
      </c>
      <c r="G137" s="217" t="s">
        <v>140</v>
      </c>
      <c r="H137" s="218">
        <v>80</v>
      </c>
      <c r="I137" s="219">
        <v>5.6399999999999997</v>
      </c>
      <c r="J137" s="219">
        <f>ROUND(I137*H137,3)</f>
        <v>451.19999999999999</v>
      </c>
      <c r="K137" s="220"/>
      <c r="L137" s="35"/>
      <c r="M137" s="221" t="s">
        <v>1</v>
      </c>
      <c r="N137" s="222" t="s">
        <v>39</v>
      </c>
      <c r="O137" s="223">
        <v>0.29399999999999998</v>
      </c>
      <c r="P137" s="223">
        <f>O137*H137</f>
        <v>23.52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5" t="s">
        <v>119</v>
      </c>
      <c r="AT137" s="225" t="s">
        <v>115</v>
      </c>
      <c r="AU137" s="225" t="s">
        <v>120</v>
      </c>
      <c r="AY137" s="14" t="s">
        <v>113</v>
      </c>
      <c r="BE137" s="226">
        <f>IF(N137="základná",J137,0)</f>
        <v>0</v>
      </c>
      <c r="BF137" s="226">
        <f>IF(N137="znížená",J137,0)</f>
        <v>451.19999999999999</v>
      </c>
      <c r="BG137" s="226">
        <f>IF(N137="zákl. prenesená",J137,0)</f>
        <v>0</v>
      </c>
      <c r="BH137" s="226">
        <f>IF(N137="zníž. prenesená",J137,0)</f>
        <v>0</v>
      </c>
      <c r="BI137" s="226">
        <f>IF(N137="nulová",J137,0)</f>
        <v>0</v>
      </c>
      <c r="BJ137" s="14" t="s">
        <v>120</v>
      </c>
      <c r="BK137" s="226">
        <f>ROUND(I137*H137,3)</f>
        <v>451.19999999999999</v>
      </c>
      <c r="BL137" s="14" t="s">
        <v>119</v>
      </c>
      <c r="BM137" s="225" t="s">
        <v>165</v>
      </c>
    </row>
    <row r="138" s="2" customFormat="1" ht="24.15" customHeight="1">
      <c r="A138" s="29"/>
      <c r="B138" s="30"/>
      <c r="C138" s="214" t="s">
        <v>166</v>
      </c>
      <c r="D138" s="214" t="s">
        <v>115</v>
      </c>
      <c r="E138" s="215" t="s">
        <v>167</v>
      </c>
      <c r="F138" s="216" t="s">
        <v>168</v>
      </c>
      <c r="G138" s="217" t="s">
        <v>140</v>
      </c>
      <c r="H138" s="218">
        <v>80</v>
      </c>
      <c r="I138" s="219">
        <v>4.3600000000000003</v>
      </c>
      <c r="J138" s="219">
        <f>ROUND(I138*H138,3)</f>
        <v>348.80000000000001</v>
      </c>
      <c r="K138" s="220"/>
      <c r="L138" s="35"/>
      <c r="M138" s="221" t="s">
        <v>1</v>
      </c>
      <c r="N138" s="222" t="s">
        <v>39</v>
      </c>
      <c r="O138" s="223">
        <v>0.25600000000000001</v>
      </c>
      <c r="P138" s="223">
        <f>O138*H138</f>
        <v>20.48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5" t="s">
        <v>119</v>
      </c>
      <c r="AT138" s="225" t="s">
        <v>115</v>
      </c>
      <c r="AU138" s="225" t="s">
        <v>120</v>
      </c>
      <c r="AY138" s="14" t="s">
        <v>113</v>
      </c>
      <c r="BE138" s="226">
        <f>IF(N138="základná",J138,0)</f>
        <v>0</v>
      </c>
      <c r="BF138" s="226">
        <f>IF(N138="znížená",J138,0)</f>
        <v>348.80000000000001</v>
      </c>
      <c r="BG138" s="226">
        <f>IF(N138="zákl. prenesená",J138,0)</f>
        <v>0</v>
      </c>
      <c r="BH138" s="226">
        <f>IF(N138="zníž. prenesená",J138,0)</f>
        <v>0</v>
      </c>
      <c r="BI138" s="226">
        <f>IF(N138="nulová",J138,0)</f>
        <v>0</v>
      </c>
      <c r="BJ138" s="14" t="s">
        <v>120</v>
      </c>
      <c r="BK138" s="226">
        <f>ROUND(I138*H138,3)</f>
        <v>348.80000000000001</v>
      </c>
      <c r="BL138" s="14" t="s">
        <v>119</v>
      </c>
      <c r="BM138" s="225" t="s">
        <v>169</v>
      </c>
    </row>
    <row r="139" s="2" customFormat="1" ht="21.75" customHeight="1">
      <c r="A139" s="29"/>
      <c r="B139" s="30"/>
      <c r="C139" s="214" t="s">
        <v>170</v>
      </c>
      <c r="D139" s="214" t="s">
        <v>115</v>
      </c>
      <c r="E139" s="215" t="s">
        <v>171</v>
      </c>
      <c r="F139" s="216" t="s">
        <v>172</v>
      </c>
      <c r="G139" s="217" t="s">
        <v>118</v>
      </c>
      <c r="H139" s="218">
        <v>687</v>
      </c>
      <c r="I139" s="219">
        <v>4.8300000000000001</v>
      </c>
      <c r="J139" s="219">
        <f>ROUND(I139*H139,3)</f>
        <v>3318.21</v>
      </c>
      <c r="K139" s="220"/>
      <c r="L139" s="35"/>
      <c r="M139" s="221" t="s">
        <v>1</v>
      </c>
      <c r="N139" s="222" t="s">
        <v>39</v>
      </c>
      <c r="O139" s="223">
        <v>0.070999999999999994</v>
      </c>
      <c r="P139" s="223">
        <f>O139*H139</f>
        <v>48.776999999999994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5" t="s">
        <v>119</v>
      </c>
      <c r="AT139" s="225" t="s">
        <v>115</v>
      </c>
      <c r="AU139" s="225" t="s">
        <v>120</v>
      </c>
      <c r="AY139" s="14" t="s">
        <v>113</v>
      </c>
      <c r="BE139" s="226">
        <f>IF(N139="základná",J139,0)</f>
        <v>0</v>
      </c>
      <c r="BF139" s="226">
        <f>IF(N139="znížená",J139,0)</f>
        <v>3318.21</v>
      </c>
      <c r="BG139" s="226">
        <f>IF(N139="zákl. prenesená",J139,0)</f>
        <v>0</v>
      </c>
      <c r="BH139" s="226">
        <f>IF(N139="zníž. prenesená",J139,0)</f>
        <v>0</v>
      </c>
      <c r="BI139" s="226">
        <f>IF(N139="nulová",J139,0)</f>
        <v>0</v>
      </c>
      <c r="BJ139" s="14" t="s">
        <v>120</v>
      </c>
      <c r="BK139" s="226">
        <f>ROUND(I139*H139,3)</f>
        <v>3318.21</v>
      </c>
      <c r="BL139" s="14" t="s">
        <v>119</v>
      </c>
      <c r="BM139" s="225" t="s">
        <v>173</v>
      </c>
    </row>
    <row r="140" s="2" customFormat="1" ht="21.75" customHeight="1">
      <c r="A140" s="29"/>
      <c r="B140" s="30"/>
      <c r="C140" s="214" t="s">
        <v>174</v>
      </c>
      <c r="D140" s="214" t="s">
        <v>115</v>
      </c>
      <c r="E140" s="215" t="s">
        <v>175</v>
      </c>
      <c r="F140" s="216" t="s">
        <v>176</v>
      </c>
      <c r="G140" s="217" t="s">
        <v>118</v>
      </c>
      <c r="H140" s="218">
        <v>687</v>
      </c>
      <c r="I140" s="219">
        <v>0.75</v>
      </c>
      <c r="J140" s="219">
        <f>ROUND(I140*H140,3)</f>
        <v>515.25</v>
      </c>
      <c r="K140" s="220"/>
      <c r="L140" s="35"/>
      <c r="M140" s="221" t="s">
        <v>1</v>
      </c>
      <c r="N140" s="222" t="s">
        <v>39</v>
      </c>
      <c r="O140" s="223">
        <v>0.0080000000000000002</v>
      </c>
      <c r="P140" s="223">
        <f>O140*H140</f>
        <v>5.4960000000000004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5" t="s">
        <v>119</v>
      </c>
      <c r="AT140" s="225" t="s">
        <v>115</v>
      </c>
      <c r="AU140" s="225" t="s">
        <v>120</v>
      </c>
      <c r="AY140" s="14" t="s">
        <v>113</v>
      </c>
      <c r="BE140" s="226">
        <f>IF(N140="základná",J140,0)</f>
        <v>0</v>
      </c>
      <c r="BF140" s="226">
        <f>IF(N140="znížená",J140,0)</f>
        <v>515.25</v>
      </c>
      <c r="BG140" s="226">
        <f>IF(N140="zákl. prenesená",J140,0)</f>
        <v>0</v>
      </c>
      <c r="BH140" s="226">
        <f>IF(N140="zníž. prenesená",J140,0)</f>
        <v>0</v>
      </c>
      <c r="BI140" s="226">
        <f>IF(N140="nulová",J140,0)</f>
        <v>0</v>
      </c>
      <c r="BJ140" s="14" t="s">
        <v>120</v>
      </c>
      <c r="BK140" s="226">
        <f>ROUND(I140*H140,3)</f>
        <v>515.25</v>
      </c>
      <c r="BL140" s="14" t="s">
        <v>119</v>
      </c>
      <c r="BM140" s="225" t="s">
        <v>177</v>
      </c>
    </row>
    <row r="141" s="2" customFormat="1" ht="33" customHeight="1">
      <c r="A141" s="29"/>
      <c r="B141" s="30"/>
      <c r="C141" s="214" t="s">
        <v>178</v>
      </c>
      <c r="D141" s="214" t="s">
        <v>115</v>
      </c>
      <c r="E141" s="215" t="s">
        <v>179</v>
      </c>
      <c r="F141" s="216" t="s">
        <v>180</v>
      </c>
      <c r="G141" s="217" t="s">
        <v>118</v>
      </c>
      <c r="H141" s="218">
        <v>1595</v>
      </c>
      <c r="I141" s="219">
        <v>3.8999999999999999</v>
      </c>
      <c r="J141" s="219">
        <f>ROUND(I141*H141,3)</f>
        <v>6220.5</v>
      </c>
      <c r="K141" s="220"/>
      <c r="L141" s="35"/>
      <c r="M141" s="221" t="s">
        <v>1</v>
      </c>
      <c r="N141" s="222" t="s">
        <v>39</v>
      </c>
      <c r="O141" s="223">
        <v>0.216</v>
      </c>
      <c r="P141" s="223">
        <f>O141*H141</f>
        <v>344.51999999999998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5" t="s">
        <v>119</v>
      </c>
      <c r="AT141" s="225" t="s">
        <v>115</v>
      </c>
      <c r="AU141" s="225" t="s">
        <v>120</v>
      </c>
      <c r="AY141" s="14" t="s">
        <v>113</v>
      </c>
      <c r="BE141" s="226">
        <f>IF(N141="základná",J141,0)</f>
        <v>0</v>
      </c>
      <c r="BF141" s="226">
        <f>IF(N141="znížená",J141,0)</f>
        <v>6220.5</v>
      </c>
      <c r="BG141" s="226">
        <f>IF(N141="zákl. prenesená",J141,0)</f>
        <v>0</v>
      </c>
      <c r="BH141" s="226">
        <f>IF(N141="zníž. prenesená",J141,0)</f>
        <v>0</v>
      </c>
      <c r="BI141" s="226">
        <f>IF(N141="nulová",J141,0)</f>
        <v>0</v>
      </c>
      <c r="BJ141" s="14" t="s">
        <v>120</v>
      </c>
      <c r="BK141" s="226">
        <f>ROUND(I141*H141,3)</f>
        <v>6220.5</v>
      </c>
      <c r="BL141" s="14" t="s">
        <v>119</v>
      </c>
      <c r="BM141" s="225" t="s">
        <v>181</v>
      </c>
    </row>
    <row r="142" s="2" customFormat="1" ht="24.15" customHeight="1">
      <c r="A142" s="29"/>
      <c r="B142" s="30"/>
      <c r="C142" s="214" t="s">
        <v>182</v>
      </c>
      <c r="D142" s="214" t="s">
        <v>115</v>
      </c>
      <c r="E142" s="215" t="s">
        <v>183</v>
      </c>
      <c r="F142" s="216" t="s">
        <v>184</v>
      </c>
      <c r="G142" s="217" t="s">
        <v>118</v>
      </c>
      <c r="H142" s="218">
        <v>504</v>
      </c>
      <c r="I142" s="219">
        <v>34.380000000000003</v>
      </c>
      <c r="J142" s="219">
        <f>ROUND(I142*H142,3)</f>
        <v>17327.52</v>
      </c>
      <c r="K142" s="220"/>
      <c r="L142" s="35"/>
      <c r="M142" s="221" t="s">
        <v>1</v>
      </c>
      <c r="N142" s="222" t="s">
        <v>39</v>
      </c>
      <c r="O142" s="223">
        <v>2.3900000000000001</v>
      </c>
      <c r="P142" s="223">
        <f>O142*H142</f>
        <v>1204.5600000000002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5" t="s">
        <v>119</v>
      </c>
      <c r="AT142" s="225" t="s">
        <v>115</v>
      </c>
      <c r="AU142" s="225" t="s">
        <v>120</v>
      </c>
      <c r="AY142" s="14" t="s">
        <v>113</v>
      </c>
      <c r="BE142" s="226">
        <f>IF(N142="základná",J142,0)</f>
        <v>0</v>
      </c>
      <c r="BF142" s="226">
        <f>IF(N142="znížená",J142,0)</f>
        <v>17327.52</v>
      </c>
      <c r="BG142" s="226">
        <f>IF(N142="zákl. prenesená",J142,0)</f>
        <v>0</v>
      </c>
      <c r="BH142" s="226">
        <f>IF(N142="zníž. prenesená",J142,0)</f>
        <v>0</v>
      </c>
      <c r="BI142" s="226">
        <f>IF(N142="nulová",J142,0)</f>
        <v>0</v>
      </c>
      <c r="BJ142" s="14" t="s">
        <v>120</v>
      </c>
      <c r="BK142" s="226">
        <f>ROUND(I142*H142,3)</f>
        <v>17327.52</v>
      </c>
      <c r="BL142" s="14" t="s">
        <v>119</v>
      </c>
      <c r="BM142" s="225" t="s">
        <v>185</v>
      </c>
    </row>
    <row r="143" s="2" customFormat="1" ht="16.5" customHeight="1">
      <c r="A143" s="29"/>
      <c r="B143" s="30"/>
      <c r="C143" s="227" t="s">
        <v>186</v>
      </c>
      <c r="D143" s="227" t="s">
        <v>187</v>
      </c>
      <c r="E143" s="228" t="s">
        <v>188</v>
      </c>
      <c r="F143" s="229" t="s">
        <v>189</v>
      </c>
      <c r="G143" s="230" t="s">
        <v>190</v>
      </c>
      <c r="H143" s="231">
        <v>806</v>
      </c>
      <c r="I143" s="232">
        <v>20.43</v>
      </c>
      <c r="J143" s="232">
        <f>ROUND(I143*H143,3)</f>
        <v>16466.580000000002</v>
      </c>
      <c r="K143" s="233"/>
      <c r="L143" s="234"/>
      <c r="M143" s="235" t="s">
        <v>1</v>
      </c>
      <c r="N143" s="236" t="s">
        <v>39</v>
      </c>
      <c r="O143" s="223">
        <v>0</v>
      </c>
      <c r="P143" s="223">
        <f>O143*H143</f>
        <v>0</v>
      </c>
      <c r="Q143" s="223">
        <v>1</v>
      </c>
      <c r="R143" s="223">
        <f>Q143*H143</f>
        <v>806</v>
      </c>
      <c r="S143" s="223">
        <v>0</v>
      </c>
      <c r="T143" s="22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5" t="s">
        <v>146</v>
      </c>
      <c r="AT143" s="225" t="s">
        <v>187</v>
      </c>
      <c r="AU143" s="225" t="s">
        <v>120</v>
      </c>
      <c r="AY143" s="14" t="s">
        <v>113</v>
      </c>
      <c r="BE143" s="226">
        <f>IF(N143="základná",J143,0)</f>
        <v>0</v>
      </c>
      <c r="BF143" s="226">
        <f>IF(N143="znížená",J143,0)</f>
        <v>16466.580000000002</v>
      </c>
      <c r="BG143" s="226">
        <f>IF(N143="zákl. prenesená",J143,0)</f>
        <v>0</v>
      </c>
      <c r="BH143" s="226">
        <f>IF(N143="zníž. prenesená",J143,0)</f>
        <v>0</v>
      </c>
      <c r="BI143" s="226">
        <f>IF(N143="nulová",J143,0)</f>
        <v>0</v>
      </c>
      <c r="BJ143" s="14" t="s">
        <v>120</v>
      </c>
      <c r="BK143" s="226">
        <f>ROUND(I143*H143,3)</f>
        <v>16466.580000000002</v>
      </c>
      <c r="BL143" s="14" t="s">
        <v>119</v>
      </c>
      <c r="BM143" s="225" t="s">
        <v>191</v>
      </c>
    </row>
    <row r="144" s="12" customFormat="1" ht="22.8" customHeight="1">
      <c r="A144" s="12"/>
      <c r="B144" s="199"/>
      <c r="C144" s="200"/>
      <c r="D144" s="201" t="s">
        <v>72</v>
      </c>
      <c r="E144" s="212" t="s">
        <v>125</v>
      </c>
      <c r="F144" s="212" t="s">
        <v>192</v>
      </c>
      <c r="G144" s="200"/>
      <c r="H144" s="200"/>
      <c r="I144" s="200"/>
      <c r="J144" s="213">
        <f>BK144</f>
        <v>33000</v>
      </c>
      <c r="K144" s="200"/>
      <c r="L144" s="204"/>
      <c r="M144" s="205"/>
      <c r="N144" s="206"/>
      <c r="O144" s="206"/>
      <c r="P144" s="207">
        <f>SUM(P145:P146)</f>
        <v>3.887</v>
      </c>
      <c r="Q144" s="206"/>
      <c r="R144" s="207">
        <f>SUM(R145:R146)</f>
        <v>0.00080000000000000004</v>
      </c>
      <c r="S144" s="206"/>
      <c r="T144" s="208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81</v>
      </c>
      <c r="AT144" s="210" t="s">
        <v>72</v>
      </c>
      <c r="AU144" s="210" t="s">
        <v>81</v>
      </c>
      <c r="AY144" s="209" t="s">
        <v>113</v>
      </c>
      <c r="BK144" s="211">
        <f>SUM(BK145:BK146)</f>
        <v>33000</v>
      </c>
    </row>
    <row r="145" s="2" customFormat="1" ht="24.15" customHeight="1">
      <c r="A145" s="29"/>
      <c r="B145" s="30"/>
      <c r="C145" s="214" t="s">
        <v>193</v>
      </c>
      <c r="D145" s="214" t="s">
        <v>115</v>
      </c>
      <c r="E145" s="215" t="s">
        <v>194</v>
      </c>
      <c r="F145" s="216" t="s">
        <v>195</v>
      </c>
      <c r="G145" s="217" t="s">
        <v>196</v>
      </c>
      <c r="H145" s="218">
        <v>1</v>
      </c>
      <c r="I145" s="219">
        <v>3000</v>
      </c>
      <c r="J145" s="219">
        <f>ROUND(I145*H145,3)</f>
        <v>3000</v>
      </c>
      <c r="K145" s="220"/>
      <c r="L145" s="35"/>
      <c r="M145" s="221" t="s">
        <v>1</v>
      </c>
      <c r="N145" s="222" t="s">
        <v>39</v>
      </c>
      <c r="O145" s="223">
        <v>3.887</v>
      </c>
      <c r="P145" s="223">
        <f>O145*H145</f>
        <v>3.887</v>
      </c>
      <c r="Q145" s="223">
        <v>0.00080000000000000004</v>
      </c>
      <c r="R145" s="223">
        <f>Q145*H145</f>
        <v>0.00080000000000000004</v>
      </c>
      <c r="S145" s="223">
        <v>0</v>
      </c>
      <c r="T145" s="22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5" t="s">
        <v>119</v>
      </c>
      <c r="AT145" s="225" t="s">
        <v>115</v>
      </c>
      <c r="AU145" s="225" t="s">
        <v>120</v>
      </c>
      <c r="AY145" s="14" t="s">
        <v>113</v>
      </c>
      <c r="BE145" s="226">
        <f>IF(N145="základná",J145,0)</f>
        <v>0</v>
      </c>
      <c r="BF145" s="226">
        <f>IF(N145="znížená",J145,0)</f>
        <v>3000</v>
      </c>
      <c r="BG145" s="226">
        <f>IF(N145="zákl. prenesená",J145,0)</f>
        <v>0</v>
      </c>
      <c r="BH145" s="226">
        <f>IF(N145="zníž. prenesená",J145,0)</f>
        <v>0</v>
      </c>
      <c r="BI145" s="226">
        <f>IF(N145="nulová",J145,0)</f>
        <v>0</v>
      </c>
      <c r="BJ145" s="14" t="s">
        <v>120</v>
      </c>
      <c r="BK145" s="226">
        <f>ROUND(I145*H145,3)</f>
        <v>3000</v>
      </c>
      <c r="BL145" s="14" t="s">
        <v>119</v>
      </c>
      <c r="BM145" s="225" t="s">
        <v>197</v>
      </c>
    </row>
    <row r="146" s="2" customFormat="1" ht="66.75" customHeight="1">
      <c r="A146" s="29"/>
      <c r="B146" s="30"/>
      <c r="C146" s="227" t="s">
        <v>7</v>
      </c>
      <c r="D146" s="227" t="s">
        <v>187</v>
      </c>
      <c r="E146" s="228" t="s">
        <v>198</v>
      </c>
      <c r="F146" s="229" t="s">
        <v>199</v>
      </c>
      <c r="G146" s="230" t="s">
        <v>200</v>
      </c>
      <c r="H146" s="231">
        <v>1</v>
      </c>
      <c r="I146" s="232">
        <v>30000</v>
      </c>
      <c r="J146" s="232">
        <f>ROUND(I146*H146,3)</f>
        <v>30000</v>
      </c>
      <c r="K146" s="233"/>
      <c r="L146" s="234"/>
      <c r="M146" s="235" t="s">
        <v>1</v>
      </c>
      <c r="N146" s="236" t="s">
        <v>39</v>
      </c>
      <c r="O146" s="223">
        <v>0</v>
      </c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5" t="s">
        <v>146</v>
      </c>
      <c r="AT146" s="225" t="s">
        <v>187</v>
      </c>
      <c r="AU146" s="225" t="s">
        <v>120</v>
      </c>
      <c r="AY146" s="14" t="s">
        <v>113</v>
      </c>
      <c r="BE146" s="226">
        <f>IF(N146="základná",J146,0)</f>
        <v>0</v>
      </c>
      <c r="BF146" s="226">
        <f>IF(N146="znížená",J146,0)</f>
        <v>30000</v>
      </c>
      <c r="BG146" s="226">
        <f>IF(N146="zákl. prenesená",J146,0)</f>
        <v>0</v>
      </c>
      <c r="BH146" s="226">
        <f>IF(N146="zníž. prenesená",J146,0)</f>
        <v>0</v>
      </c>
      <c r="BI146" s="226">
        <f>IF(N146="nulová",J146,0)</f>
        <v>0</v>
      </c>
      <c r="BJ146" s="14" t="s">
        <v>120</v>
      </c>
      <c r="BK146" s="226">
        <f>ROUND(I146*H146,3)</f>
        <v>30000</v>
      </c>
      <c r="BL146" s="14" t="s">
        <v>119</v>
      </c>
      <c r="BM146" s="225" t="s">
        <v>201</v>
      </c>
    </row>
    <row r="147" s="12" customFormat="1" ht="22.8" customHeight="1">
      <c r="A147" s="12"/>
      <c r="B147" s="199"/>
      <c r="C147" s="200"/>
      <c r="D147" s="201" t="s">
        <v>72</v>
      </c>
      <c r="E147" s="212" t="s">
        <v>119</v>
      </c>
      <c r="F147" s="212" t="s">
        <v>202</v>
      </c>
      <c r="G147" s="200"/>
      <c r="H147" s="200"/>
      <c r="I147" s="200"/>
      <c r="J147" s="213">
        <f>BK147</f>
        <v>9150.5299999999988</v>
      </c>
      <c r="K147" s="200"/>
      <c r="L147" s="204"/>
      <c r="M147" s="205"/>
      <c r="N147" s="206"/>
      <c r="O147" s="206"/>
      <c r="P147" s="207">
        <f>SUM(P148:P149)</f>
        <v>234.24807000000004</v>
      </c>
      <c r="Q147" s="206"/>
      <c r="R147" s="207">
        <f>SUM(R148:R149)</f>
        <v>298.82092999999998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81</v>
      </c>
      <c r="AT147" s="210" t="s">
        <v>72</v>
      </c>
      <c r="AU147" s="210" t="s">
        <v>81</v>
      </c>
      <c r="AY147" s="209" t="s">
        <v>113</v>
      </c>
      <c r="BK147" s="211">
        <f>SUM(BK148:BK149)</f>
        <v>9150.5299999999988</v>
      </c>
    </row>
    <row r="148" s="2" customFormat="1" ht="33" customHeight="1">
      <c r="A148" s="29"/>
      <c r="B148" s="30"/>
      <c r="C148" s="214" t="s">
        <v>203</v>
      </c>
      <c r="D148" s="214" t="s">
        <v>115</v>
      </c>
      <c r="E148" s="215" t="s">
        <v>204</v>
      </c>
      <c r="F148" s="216" t="s">
        <v>205</v>
      </c>
      <c r="G148" s="217" t="s">
        <v>206</v>
      </c>
      <c r="H148" s="218">
        <v>157</v>
      </c>
      <c r="I148" s="219">
        <v>54.770000000000003</v>
      </c>
      <c r="J148" s="219">
        <f>ROUND(I148*H148,3)</f>
        <v>8598.8899999999994</v>
      </c>
      <c r="K148" s="220"/>
      <c r="L148" s="35"/>
      <c r="M148" s="221" t="s">
        <v>1</v>
      </c>
      <c r="N148" s="222" t="s">
        <v>39</v>
      </c>
      <c r="O148" s="223">
        <v>1.3565100000000001</v>
      </c>
      <c r="P148" s="223">
        <f>O148*H148</f>
        <v>212.97207000000003</v>
      </c>
      <c r="Q148" s="223">
        <v>1.8907700000000001</v>
      </c>
      <c r="R148" s="223">
        <f>Q148*H148</f>
        <v>296.85088999999999</v>
      </c>
      <c r="S148" s="223">
        <v>0</v>
      </c>
      <c r="T148" s="22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5" t="s">
        <v>119</v>
      </c>
      <c r="AT148" s="225" t="s">
        <v>115</v>
      </c>
      <c r="AU148" s="225" t="s">
        <v>120</v>
      </c>
      <c r="AY148" s="14" t="s">
        <v>113</v>
      </c>
      <c r="BE148" s="226">
        <f>IF(N148="základná",J148,0)</f>
        <v>0</v>
      </c>
      <c r="BF148" s="226">
        <f>IF(N148="znížená",J148,0)</f>
        <v>8598.8899999999994</v>
      </c>
      <c r="BG148" s="226">
        <f>IF(N148="zákl. prenesená",J148,0)</f>
        <v>0</v>
      </c>
      <c r="BH148" s="226">
        <f>IF(N148="zníž. prenesená",J148,0)</f>
        <v>0</v>
      </c>
      <c r="BI148" s="226">
        <f>IF(N148="nulová",J148,0)</f>
        <v>0</v>
      </c>
      <c r="BJ148" s="14" t="s">
        <v>120</v>
      </c>
      <c r="BK148" s="226">
        <f>ROUND(I148*H148,3)</f>
        <v>8598.8899999999994</v>
      </c>
      <c r="BL148" s="14" t="s">
        <v>119</v>
      </c>
      <c r="BM148" s="225" t="s">
        <v>207</v>
      </c>
    </row>
    <row r="149" s="2" customFormat="1" ht="33" customHeight="1">
      <c r="A149" s="29"/>
      <c r="B149" s="30"/>
      <c r="C149" s="214" t="s">
        <v>208</v>
      </c>
      <c r="D149" s="214" t="s">
        <v>115</v>
      </c>
      <c r="E149" s="215" t="s">
        <v>209</v>
      </c>
      <c r="F149" s="216" t="s">
        <v>210</v>
      </c>
      <c r="G149" s="217" t="s">
        <v>211</v>
      </c>
      <c r="H149" s="218">
        <v>12</v>
      </c>
      <c r="I149" s="219">
        <v>45.969999999999999</v>
      </c>
      <c r="J149" s="219">
        <f>ROUND(I149*H149,3)</f>
        <v>551.63999999999999</v>
      </c>
      <c r="K149" s="220"/>
      <c r="L149" s="35"/>
      <c r="M149" s="221" t="s">
        <v>1</v>
      </c>
      <c r="N149" s="222" t="s">
        <v>39</v>
      </c>
      <c r="O149" s="223">
        <v>1.7729999999999999</v>
      </c>
      <c r="P149" s="223">
        <f>O149*H149</f>
        <v>21.276</v>
      </c>
      <c r="Q149" s="223">
        <v>0.16417000000000001</v>
      </c>
      <c r="R149" s="223">
        <f>Q149*H149</f>
        <v>1.97004</v>
      </c>
      <c r="S149" s="223">
        <v>0</v>
      </c>
      <c r="T149" s="22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5" t="s">
        <v>119</v>
      </c>
      <c r="AT149" s="225" t="s">
        <v>115</v>
      </c>
      <c r="AU149" s="225" t="s">
        <v>120</v>
      </c>
      <c r="AY149" s="14" t="s">
        <v>113</v>
      </c>
      <c r="BE149" s="226">
        <f>IF(N149="základná",J149,0)</f>
        <v>0</v>
      </c>
      <c r="BF149" s="226">
        <f>IF(N149="znížená",J149,0)</f>
        <v>551.63999999999999</v>
      </c>
      <c r="BG149" s="226">
        <f>IF(N149="zákl. prenesená",J149,0)</f>
        <v>0</v>
      </c>
      <c r="BH149" s="226">
        <f>IF(N149="zníž. prenesená",J149,0)</f>
        <v>0</v>
      </c>
      <c r="BI149" s="226">
        <f>IF(N149="nulová",J149,0)</f>
        <v>0</v>
      </c>
      <c r="BJ149" s="14" t="s">
        <v>120</v>
      </c>
      <c r="BK149" s="226">
        <f>ROUND(I149*H149,3)</f>
        <v>551.63999999999999</v>
      </c>
      <c r="BL149" s="14" t="s">
        <v>119</v>
      </c>
      <c r="BM149" s="225" t="s">
        <v>212</v>
      </c>
    </row>
    <row r="150" s="12" customFormat="1" ht="22.8" customHeight="1">
      <c r="A150" s="12"/>
      <c r="B150" s="199"/>
      <c r="C150" s="200"/>
      <c r="D150" s="201" t="s">
        <v>72</v>
      </c>
      <c r="E150" s="212" t="s">
        <v>146</v>
      </c>
      <c r="F150" s="212" t="s">
        <v>213</v>
      </c>
      <c r="G150" s="200"/>
      <c r="H150" s="200"/>
      <c r="I150" s="200"/>
      <c r="J150" s="213">
        <f>BK150</f>
        <v>101365.49900000001</v>
      </c>
      <c r="K150" s="200"/>
      <c r="L150" s="204"/>
      <c r="M150" s="205"/>
      <c r="N150" s="206"/>
      <c r="O150" s="206"/>
      <c r="P150" s="207">
        <f>SUM(P151:P222)</f>
        <v>794.20553999999993</v>
      </c>
      <c r="Q150" s="206"/>
      <c r="R150" s="207">
        <f>SUM(R151:R222)</f>
        <v>82.570713011999999</v>
      </c>
      <c r="S150" s="206"/>
      <c r="T150" s="208">
        <f>SUM(T151:T222)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81</v>
      </c>
      <c r="AT150" s="210" t="s">
        <v>72</v>
      </c>
      <c r="AU150" s="210" t="s">
        <v>81</v>
      </c>
      <c r="AY150" s="209" t="s">
        <v>113</v>
      </c>
      <c r="BK150" s="211">
        <f>SUM(BK151:BK222)</f>
        <v>101365.49900000001</v>
      </c>
    </row>
    <row r="151" s="2" customFormat="1" ht="24.15" customHeight="1">
      <c r="A151" s="29"/>
      <c r="B151" s="30"/>
      <c r="C151" s="214" t="s">
        <v>214</v>
      </c>
      <c r="D151" s="214" t="s">
        <v>115</v>
      </c>
      <c r="E151" s="215" t="s">
        <v>215</v>
      </c>
      <c r="F151" s="216" t="s">
        <v>216</v>
      </c>
      <c r="G151" s="217" t="s">
        <v>135</v>
      </c>
      <c r="H151" s="218">
        <v>55</v>
      </c>
      <c r="I151" s="219">
        <v>0.84999999999999998</v>
      </c>
      <c r="J151" s="219">
        <f>ROUND(I151*H151,3)</f>
        <v>46.75</v>
      </c>
      <c r="K151" s="220"/>
      <c r="L151" s="35"/>
      <c r="M151" s="221" t="s">
        <v>1</v>
      </c>
      <c r="N151" s="222" t="s">
        <v>39</v>
      </c>
      <c r="O151" s="223">
        <v>0.035999999999999997</v>
      </c>
      <c r="P151" s="223">
        <f>O151*H151</f>
        <v>1.9799999999999998</v>
      </c>
      <c r="Q151" s="223">
        <v>1.0000000000000001E-05</v>
      </c>
      <c r="R151" s="223">
        <f>Q151*H151</f>
        <v>0.00055000000000000003</v>
      </c>
      <c r="S151" s="223">
        <v>0</v>
      </c>
      <c r="T151" s="22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5" t="s">
        <v>119</v>
      </c>
      <c r="AT151" s="225" t="s">
        <v>115</v>
      </c>
      <c r="AU151" s="225" t="s">
        <v>120</v>
      </c>
      <c r="AY151" s="14" t="s">
        <v>113</v>
      </c>
      <c r="BE151" s="226">
        <f>IF(N151="základná",J151,0)</f>
        <v>0</v>
      </c>
      <c r="BF151" s="226">
        <f>IF(N151="znížená",J151,0)</f>
        <v>46.75</v>
      </c>
      <c r="BG151" s="226">
        <f>IF(N151="zákl. prenesená",J151,0)</f>
        <v>0</v>
      </c>
      <c r="BH151" s="226">
        <f>IF(N151="zníž. prenesená",J151,0)</f>
        <v>0</v>
      </c>
      <c r="BI151" s="226">
        <f>IF(N151="nulová",J151,0)</f>
        <v>0</v>
      </c>
      <c r="BJ151" s="14" t="s">
        <v>120</v>
      </c>
      <c r="BK151" s="226">
        <f>ROUND(I151*H151,3)</f>
        <v>46.75</v>
      </c>
      <c r="BL151" s="14" t="s">
        <v>119</v>
      </c>
      <c r="BM151" s="225" t="s">
        <v>217</v>
      </c>
    </row>
    <row r="152" s="2" customFormat="1" ht="33" customHeight="1">
      <c r="A152" s="29"/>
      <c r="B152" s="30"/>
      <c r="C152" s="227" t="s">
        <v>218</v>
      </c>
      <c r="D152" s="227" t="s">
        <v>187</v>
      </c>
      <c r="E152" s="228" t="s">
        <v>219</v>
      </c>
      <c r="F152" s="229" t="s">
        <v>220</v>
      </c>
      <c r="G152" s="230" t="s">
        <v>196</v>
      </c>
      <c r="H152" s="231">
        <v>9.1850000000000005</v>
      </c>
      <c r="I152" s="232">
        <v>106.64</v>
      </c>
      <c r="J152" s="232">
        <f>ROUND(I152*H152,3)</f>
        <v>979.48800000000006</v>
      </c>
      <c r="K152" s="233"/>
      <c r="L152" s="234"/>
      <c r="M152" s="235" t="s">
        <v>1</v>
      </c>
      <c r="N152" s="236" t="s">
        <v>39</v>
      </c>
      <c r="O152" s="223">
        <v>0</v>
      </c>
      <c r="P152" s="223">
        <f>O152*H152</f>
        <v>0</v>
      </c>
      <c r="Q152" s="223">
        <v>0.021530000000000001</v>
      </c>
      <c r="R152" s="223">
        <f>Q152*H152</f>
        <v>0.19775305000000001</v>
      </c>
      <c r="S152" s="223">
        <v>0</v>
      </c>
      <c r="T152" s="22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5" t="s">
        <v>146</v>
      </c>
      <c r="AT152" s="225" t="s">
        <v>187</v>
      </c>
      <c r="AU152" s="225" t="s">
        <v>120</v>
      </c>
      <c r="AY152" s="14" t="s">
        <v>113</v>
      </c>
      <c r="BE152" s="226">
        <f>IF(N152="základná",J152,0)</f>
        <v>0</v>
      </c>
      <c r="BF152" s="226">
        <f>IF(N152="znížená",J152,0)</f>
        <v>979.48800000000006</v>
      </c>
      <c r="BG152" s="226">
        <f>IF(N152="zákl. prenesená",J152,0)</f>
        <v>0</v>
      </c>
      <c r="BH152" s="226">
        <f>IF(N152="zníž. prenesená",J152,0)</f>
        <v>0</v>
      </c>
      <c r="BI152" s="226">
        <f>IF(N152="nulová",J152,0)</f>
        <v>0</v>
      </c>
      <c r="BJ152" s="14" t="s">
        <v>120</v>
      </c>
      <c r="BK152" s="226">
        <f>ROUND(I152*H152,3)</f>
        <v>979.48800000000006</v>
      </c>
      <c r="BL152" s="14" t="s">
        <v>119</v>
      </c>
      <c r="BM152" s="225" t="s">
        <v>221</v>
      </c>
    </row>
    <row r="153" s="2" customFormat="1" ht="24.15" customHeight="1">
      <c r="A153" s="29"/>
      <c r="B153" s="30"/>
      <c r="C153" s="214" t="s">
        <v>222</v>
      </c>
      <c r="D153" s="214" t="s">
        <v>115</v>
      </c>
      <c r="E153" s="215" t="s">
        <v>223</v>
      </c>
      <c r="F153" s="216" t="s">
        <v>224</v>
      </c>
      <c r="G153" s="217" t="s">
        <v>135</v>
      </c>
      <c r="H153" s="218">
        <v>7</v>
      </c>
      <c r="I153" s="219">
        <v>0.95999999999999996</v>
      </c>
      <c r="J153" s="219">
        <f>ROUND(I153*H153,3)</f>
        <v>6.7199999999999998</v>
      </c>
      <c r="K153" s="220"/>
      <c r="L153" s="35"/>
      <c r="M153" s="221" t="s">
        <v>1</v>
      </c>
      <c r="N153" s="222" t="s">
        <v>39</v>
      </c>
      <c r="O153" s="223">
        <v>0.040000000000000001</v>
      </c>
      <c r="P153" s="223">
        <f>O153*H153</f>
        <v>0.28000000000000003</v>
      </c>
      <c r="Q153" s="223">
        <v>1.0000000000000001E-05</v>
      </c>
      <c r="R153" s="223">
        <f>Q153*H153</f>
        <v>7.0000000000000007E-05</v>
      </c>
      <c r="S153" s="223">
        <v>0</v>
      </c>
      <c r="T153" s="22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5" t="s">
        <v>119</v>
      </c>
      <c r="AT153" s="225" t="s">
        <v>115</v>
      </c>
      <c r="AU153" s="225" t="s">
        <v>120</v>
      </c>
      <c r="AY153" s="14" t="s">
        <v>113</v>
      </c>
      <c r="BE153" s="226">
        <f>IF(N153="základná",J153,0)</f>
        <v>0</v>
      </c>
      <c r="BF153" s="226">
        <f>IF(N153="znížená",J153,0)</f>
        <v>6.7199999999999998</v>
      </c>
      <c r="BG153" s="226">
        <f>IF(N153="zákl. prenesená",J153,0)</f>
        <v>0</v>
      </c>
      <c r="BH153" s="226">
        <f>IF(N153="zníž. prenesená",J153,0)</f>
        <v>0</v>
      </c>
      <c r="BI153" s="226">
        <f>IF(N153="nulová",J153,0)</f>
        <v>0</v>
      </c>
      <c r="BJ153" s="14" t="s">
        <v>120</v>
      </c>
      <c r="BK153" s="226">
        <f>ROUND(I153*H153,3)</f>
        <v>6.7199999999999998</v>
      </c>
      <c r="BL153" s="14" t="s">
        <v>119</v>
      </c>
      <c r="BM153" s="225" t="s">
        <v>225</v>
      </c>
    </row>
    <row r="154" s="2" customFormat="1" ht="33" customHeight="1">
      <c r="A154" s="29"/>
      <c r="B154" s="30"/>
      <c r="C154" s="227" t="s">
        <v>226</v>
      </c>
      <c r="D154" s="227" t="s">
        <v>187</v>
      </c>
      <c r="E154" s="228" t="s">
        <v>227</v>
      </c>
      <c r="F154" s="229" t="s">
        <v>228</v>
      </c>
      <c r="G154" s="230" t="s">
        <v>196</v>
      </c>
      <c r="H154" s="231">
        <v>1.169</v>
      </c>
      <c r="I154" s="232">
        <v>157.49000000000001</v>
      </c>
      <c r="J154" s="232">
        <f>ROUND(I154*H154,3)</f>
        <v>184.106</v>
      </c>
      <c r="K154" s="233"/>
      <c r="L154" s="234"/>
      <c r="M154" s="235" t="s">
        <v>1</v>
      </c>
      <c r="N154" s="236" t="s">
        <v>39</v>
      </c>
      <c r="O154" s="223">
        <v>0</v>
      </c>
      <c r="P154" s="223">
        <f>O154*H154</f>
        <v>0</v>
      </c>
      <c r="Q154" s="223">
        <v>0.033919999999999999</v>
      </c>
      <c r="R154" s="223">
        <f>Q154*H154</f>
        <v>0.039652479999999997</v>
      </c>
      <c r="S154" s="223">
        <v>0</v>
      </c>
      <c r="T154" s="22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5" t="s">
        <v>146</v>
      </c>
      <c r="AT154" s="225" t="s">
        <v>187</v>
      </c>
      <c r="AU154" s="225" t="s">
        <v>120</v>
      </c>
      <c r="AY154" s="14" t="s">
        <v>113</v>
      </c>
      <c r="BE154" s="226">
        <f>IF(N154="základná",J154,0)</f>
        <v>0</v>
      </c>
      <c r="BF154" s="226">
        <f>IF(N154="znížená",J154,0)</f>
        <v>184.106</v>
      </c>
      <c r="BG154" s="226">
        <f>IF(N154="zákl. prenesená",J154,0)</f>
        <v>0</v>
      </c>
      <c r="BH154" s="226">
        <f>IF(N154="zníž. prenesená",J154,0)</f>
        <v>0</v>
      </c>
      <c r="BI154" s="226">
        <f>IF(N154="nulová",J154,0)</f>
        <v>0</v>
      </c>
      <c r="BJ154" s="14" t="s">
        <v>120</v>
      </c>
      <c r="BK154" s="226">
        <f>ROUND(I154*H154,3)</f>
        <v>184.106</v>
      </c>
      <c r="BL154" s="14" t="s">
        <v>119</v>
      </c>
      <c r="BM154" s="225" t="s">
        <v>229</v>
      </c>
    </row>
    <row r="155" s="2" customFormat="1" ht="24.15" customHeight="1">
      <c r="A155" s="29"/>
      <c r="B155" s="30"/>
      <c r="C155" s="214" t="s">
        <v>230</v>
      </c>
      <c r="D155" s="214" t="s">
        <v>115</v>
      </c>
      <c r="E155" s="215" t="s">
        <v>231</v>
      </c>
      <c r="F155" s="216" t="s">
        <v>232</v>
      </c>
      <c r="G155" s="217" t="s">
        <v>135</v>
      </c>
      <c r="H155" s="218">
        <v>366</v>
      </c>
      <c r="I155" s="219">
        <v>2.5099999999999998</v>
      </c>
      <c r="J155" s="219">
        <f>ROUND(I155*H155,3)</f>
        <v>918.65999999999997</v>
      </c>
      <c r="K155" s="220"/>
      <c r="L155" s="35"/>
      <c r="M155" s="221" t="s">
        <v>1</v>
      </c>
      <c r="N155" s="222" t="s">
        <v>39</v>
      </c>
      <c r="O155" s="223">
        <v>0.082000000000000003</v>
      </c>
      <c r="P155" s="223">
        <f>O155*H155</f>
        <v>30.012</v>
      </c>
      <c r="Q155" s="223">
        <v>2.0000000000000002E-05</v>
      </c>
      <c r="R155" s="223">
        <f>Q155*H155</f>
        <v>0.007320000000000001</v>
      </c>
      <c r="S155" s="223">
        <v>0</v>
      </c>
      <c r="T155" s="22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5" t="s">
        <v>119</v>
      </c>
      <c r="AT155" s="225" t="s">
        <v>115</v>
      </c>
      <c r="AU155" s="225" t="s">
        <v>120</v>
      </c>
      <c r="AY155" s="14" t="s">
        <v>113</v>
      </c>
      <c r="BE155" s="226">
        <f>IF(N155="základná",J155,0)</f>
        <v>0</v>
      </c>
      <c r="BF155" s="226">
        <f>IF(N155="znížená",J155,0)</f>
        <v>918.65999999999997</v>
      </c>
      <c r="BG155" s="226">
        <f>IF(N155="zákl. prenesená",J155,0)</f>
        <v>0</v>
      </c>
      <c r="BH155" s="226">
        <f>IF(N155="zníž. prenesená",J155,0)</f>
        <v>0</v>
      </c>
      <c r="BI155" s="226">
        <f>IF(N155="nulová",J155,0)</f>
        <v>0</v>
      </c>
      <c r="BJ155" s="14" t="s">
        <v>120</v>
      </c>
      <c r="BK155" s="226">
        <f>ROUND(I155*H155,3)</f>
        <v>918.65999999999997</v>
      </c>
      <c r="BL155" s="14" t="s">
        <v>119</v>
      </c>
      <c r="BM155" s="225" t="s">
        <v>233</v>
      </c>
    </row>
    <row r="156" s="2" customFormat="1" ht="33" customHeight="1">
      <c r="A156" s="29"/>
      <c r="B156" s="30"/>
      <c r="C156" s="227" t="s">
        <v>234</v>
      </c>
      <c r="D156" s="227" t="s">
        <v>187</v>
      </c>
      <c r="E156" s="228" t="s">
        <v>235</v>
      </c>
      <c r="F156" s="229" t="s">
        <v>236</v>
      </c>
      <c r="G156" s="230" t="s">
        <v>196</v>
      </c>
      <c r="H156" s="231">
        <v>61.122</v>
      </c>
      <c r="I156" s="232">
        <v>374.01999999999998</v>
      </c>
      <c r="J156" s="232">
        <f>ROUND(I156*H156,3)</f>
        <v>22860.849999999999</v>
      </c>
      <c r="K156" s="233"/>
      <c r="L156" s="234"/>
      <c r="M156" s="235" t="s">
        <v>1</v>
      </c>
      <c r="N156" s="236" t="s">
        <v>39</v>
      </c>
      <c r="O156" s="223">
        <v>0</v>
      </c>
      <c r="P156" s="223">
        <f>O156*H156</f>
        <v>0</v>
      </c>
      <c r="Q156" s="223">
        <v>0.083059999999999995</v>
      </c>
      <c r="R156" s="223">
        <f>Q156*H156</f>
        <v>5.0767933199999993</v>
      </c>
      <c r="S156" s="223">
        <v>0</v>
      </c>
      <c r="T156" s="22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5" t="s">
        <v>146</v>
      </c>
      <c r="AT156" s="225" t="s">
        <v>187</v>
      </c>
      <c r="AU156" s="225" t="s">
        <v>120</v>
      </c>
      <c r="AY156" s="14" t="s">
        <v>113</v>
      </c>
      <c r="BE156" s="226">
        <f>IF(N156="základná",J156,0)</f>
        <v>0</v>
      </c>
      <c r="BF156" s="226">
        <f>IF(N156="znížená",J156,0)</f>
        <v>22860.849999999999</v>
      </c>
      <c r="BG156" s="226">
        <f>IF(N156="zákl. prenesená",J156,0)</f>
        <v>0</v>
      </c>
      <c r="BH156" s="226">
        <f>IF(N156="zníž. prenesená",J156,0)</f>
        <v>0</v>
      </c>
      <c r="BI156" s="226">
        <f>IF(N156="nulová",J156,0)</f>
        <v>0</v>
      </c>
      <c r="BJ156" s="14" t="s">
        <v>120</v>
      </c>
      <c r="BK156" s="226">
        <f>ROUND(I156*H156,3)</f>
        <v>22860.849999999999</v>
      </c>
      <c r="BL156" s="14" t="s">
        <v>119</v>
      </c>
      <c r="BM156" s="225" t="s">
        <v>237</v>
      </c>
    </row>
    <row r="157" s="2" customFormat="1" ht="16.5" customHeight="1">
      <c r="A157" s="29"/>
      <c r="B157" s="30"/>
      <c r="C157" s="214" t="s">
        <v>238</v>
      </c>
      <c r="D157" s="214" t="s">
        <v>115</v>
      </c>
      <c r="E157" s="215" t="s">
        <v>239</v>
      </c>
      <c r="F157" s="216" t="s">
        <v>240</v>
      </c>
      <c r="G157" s="217" t="s">
        <v>196</v>
      </c>
      <c r="H157" s="218">
        <v>55</v>
      </c>
      <c r="I157" s="219">
        <v>5.0800000000000001</v>
      </c>
      <c r="J157" s="219">
        <f>ROUND(I157*H157,3)</f>
        <v>279.39999999999998</v>
      </c>
      <c r="K157" s="220"/>
      <c r="L157" s="35"/>
      <c r="M157" s="221" t="s">
        <v>1</v>
      </c>
      <c r="N157" s="222" t="s">
        <v>39</v>
      </c>
      <c r="O157" s="223">
        <v>0.215</v>
      </c>
      <c r="P157" s="223">
        <f>O157*H157</f>
        <v>11.824999999999999</v>
      </c>
      <c r="Q157" s="223">
        <v>5.0000000000000002E-05</v>
      </c>
      <c r="R157" s="223">
        <f>Q157*H157</f>
        <v>0.0027500000000000003</v>
      </c>
      <c r="S157" s="223">
        <v>0</v>
      </c>
      <c r="T157" s="22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5" t="s">
        <v>119</v>
      </c>
      <c r="AT157" s="225" t="s">
        <v>115</v>
      </c>
      <c r="AU157" s="225" t="s">
        <v>120</v>
      </c>
      <c r="AY157" s="14" t="s">
        <v>113</v>
      </c>
      <c r="BE157" s="226">
        <f>IF(N157="základná",J157,0)</f>
        <v>0</v>
      </c>
      <c r="BF157" s="226">
        <f>IF(N157="znížená",J157,0)</f>
        <v>279.39999999999998</v>
      </c>
      <c r="BG157" s="226">
        <f>IF(N157="zákl. prenesená",J157,0)</f>
        <v>0</v>
      </c>
      <c r="BH157" s="226">
        <f>IF(N157="zníž. prenesená",J157,0)</f>
        <v>0</v>
      </c>
      <c r="BI157" s="226">
        <f>IF(N157="nulová",J157,0)</f>
        <v>0</v>
      </c>
      <c r="BJ157" s="14" t="s">
        <v>120</v>
      </c>
      <c r="BK157" s="226">
        <f>ROUND(I157*H157,3)</f>
        <v>279.39999999999998</v>
      </c>
      <c r="BL157" s="14" t="s">
        <v>119</v>
      </c>
      <c r="BM157" s="225" t="s">
        <v>241</v>
      </c>
    </row>
    <row r="158" s="2" customFormat="1" ht="24.15" customHeight="1">
      <c r="A158" s="29"/>
      <c r="B158" s="30"/>
      <c r="C158" s="227" t="s">
        <v>242</v>
      </c>
      <c r="D158" s="227" t="s">
        <v>187</v>
      </c>
      <c r="E158" s="228" t="s">
        <v>243</v>
      </c>
      <c r="F158" s="229" t="s">
        <v>244</v>
      </c>
      <c r="G158" s="230" t="s">
        <v>196</v>
      </c>
      <c r="H158" s="231">
        <v>55</v>
      </c>
      <c r="I158" s="232">
        <v>2.4300000000000002</v>
      </c>
      <c r="J158" s="232">
        <f>ROUND(I158*H158,3)</f>
        <v>133.65000000000001</v>
      </c>
      <c r="K158" s="233"/>
      <c r="L158" s="234"/>
      <c r="M158" s="235" t="s">
        <v>1</v>
      </c>
      <c r="N158" s="236" t="s">
        <v>39</v>
      </c>
      <c r="O158" s="223">
        <v>0</v>
      </c>
      <c r="P158" s="223">
        <f>O158*H158</f>
        <v>0</v>
      </c>
      <c r="Q158" s="223">
        <v>0.00038999999999999999</v>
      </c>
      <c r="R158" s="223">
        <f>Q158*H158</f>
        <v>0.02145</v>
      </c>
      <c r="S158" s="223">
        <v>0</v>
      </c>
      <c r="T158" s="22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5" t="s">
        <v>146</v>
      </c>
      <c r="AT158" s="225" t="s">
        <v>187</v>
      </c>
      <c r="AU158" s="225" t="s">
        <v>120</v>
      </c>
      <c r="AY158" s="14" t="s">
        <v>113</v>
      </c>
      <c r="BE158" s="226">
        <f>IF(N158="základná",J158,0)</f>
        <v>0</v>
      </c>
      <c r="BF158" s="226">
        <f>IF(N158="znížená",J158,0)</f>
        <v>133.65000000000001</v>
      </c>
      <c r="BG158" s="226">
        <f>IF(N158="zákl. prenesená",J158,0)</f>
        <v>0</v>
      </c>
      <c r="BH158" s="226">
        <f>IF(N158="zníž. prenesená",J158,0)</f>
        <v>0</v>
      </c>
      <c r="BI158" s="226">
        <f>IF(N158="nulová",J158,0)</f>
        <v>0</v>
      </c>
      <c r="BJ158" s="14" t="s">
        <v>120</v>
      </c>
      <c r="BK158" s="226">
        <f>ROUND(I158*H158,3)</f>
        <v>133.65000000000001</v>
      </c>
      <c r="BL158" s="14" t="s">
        <v>119</v>
      </c>
      <c r="BM158" s="225" t="s">
        <v>245</v>
      </c>
    </row>
    <row r="159" s="2" customFormat="1" ht="16.5" customHeight="1">
      <c r="A159" s="29"/>
      <c r="B159" s="30"/>
      <c r="C159" s="214" t="s">
        <v>246</v>
      </c>
      <c r="D159" s="214" t="s">
        <v>115</v>
      </c>
      <c r="E159" s="215" t="s">
        <v>247</v>
      </c>
      <c r="F159" s="216" t="s">
        <v>248</v>
      </c>
      <c r="G159" s="217" t="s">
        <v>196</v>
      </c>
      <c r="H159" s="218">
        <v>30</v>
      </c>
      <c r="I159" s="219">
        <v>7.0099999999999998</v>
      </c>
      <c r="J159" s="219">
        <f>ROUND(I159*H159,3)</f>
        <v>210.30000000000001</v>
      </c>
      <c r="K159" s="220"/>
      <c r="L159" s="35"/>
      <c r="M159" s="221" t="s">
        <v>1</v>
      </c>
      <c r="N159" s="222" t="s">
        <v>39</v>
      </c>
      <c r="O159" s="223">
        <v>0.28999999999999998</v>
      </c>
      <c r="P159" s="223">
        <f>O159*H159</f>
        <v>8.6999999999999993</v>
      </c>
      <c r="Q159" s="223">
        <v>0.00010000000000000001</v>
      </c>
      <c r="R159" s="223">
        <f>Q159*H159</f>
        <v>0.0030000000000000001</v>
      </c>
      <c r="S159" s="223">
        <v>0</v>
      </c>
      <c r="T159" s="22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5" t="s">
        <v>119</v>
      </c>
      <c r="AT159" s="225" t="s">
        <v>115</v>
      </c>
      <c r="AU159" s="225" t="s">
        <v>120</v>
      </c>
      <c r="AY159" s="14" t="s">
        <v>113</v>
      </c>
      <c r="BE159" s="226">
        <f>IF(N159="základná",J159,0)</f>
        <v>0</v>
      </c>
      <c r="BF159" s="226">
        <f>IF(N159="znížená",J159,0)</f>
        <v>210.30000000000001</v>
      </c>
      <c r="BG159" s="226">
        <f>IF(N159="zákl. prenesená",J159,0)</f>
        <v>0</v>
      </c>
      <c r="BH159" s="226">
        <f>IF(N159="zníž. prenesená",J159,0)</f>
        <v>0</v>
      </c>
      <c r="BI159" s="226">
        <f>IF(N159="nulová",J159,0)</f>
        <v>0</v>
      </c>
      <c r="BJ159" s="14" t="s">
        <v>120</v>
      </c>
      <c r="BK159" s="226">
        <f>ROUND(I159*H159,3)</f>
        <v>210.30000000000001</v>
      </c>
      <c r="BL159" s="14" t="s">
        <v>119</v>
      </c>
      <c r="BM159" s="225" t="s">
        <v>249</v>
      </c>
    </row>
    <row r="160" s="2" customFormat="1" ht="24.15" customHeight="1">
      <c r="A160" s="29"/>
      <c r="B160" s="30"/>
      <c r="C160" s="227" t="s">
        <v>250</v>
      </c>
      <c r="D160" s="227" t="s">
        <v>187</v>
      </c>
      <c r="E160" s="228" t="s">
        <v>251</v>
      </c>
      <c r="F160" s="229" t="s">
        <v>252</v>
      </c>
      <c r="G160" s="230" t="s">
        <v>196</v>
      </c>
      <c r="H160" s="231">
        <v>30</v>
      </c>
      <c r="I160" s="232">
        <v>65.569999999999993</v>
      </c>
      <c r="J160" s="232">
        <f>ROUND(I160*H160,3)</f>
        <v>1967.0999999999999</v>
      </c>
      <c r="K160" s="233"/>
      <c r="L160" s="234"/>
      <c r="M160" s="235" t="s">
        <v>1</v>
      </c>
      <c r="N160" s="236" t="s">
        <v>39</v>
      </c>
      <c r="O160" s="223">
        <v>0</v>
      </c>
      <c r="P160" s="223">
        <f>O160*H160</f>
        <v>0</v>
      </c>
      <c r="Q160" s="223">
        <v>0.0058900000000000003</v>
      </c>
      <c r="R160" s="223">
        <f>Q160*H160</f>
        <v>0.1767</v>
      </c>
      <c r="S160" s="223">
        <v>0</v>
      </c>
      <c r="T160" s="22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5" t="s">
        <v>146</v>
      </c>
      <c r="AT160" s="225" t="s">
        <v>187</v>
      </c>
      <c r="AU160" s="225" t="s">
        <v>120</v>
      </c>
      <c r="AY160" s="14" t="s">
        <v>113</v>
      </c>
      <c r="BE160" s="226">
        <f>IF(N160="základná",J160,0)</f>
        <v>0</v>
      </c>
      <c r="BF160" s="226">
        <f>IF(N160="znížená",J160,0)</f>
        <v>1967.0999999999999</v>
      </c>
      <c r="BG160" s="226">
        <f>IF(N160="zákl. prenesená",J160,0)</f>
        <v>0</v>
      </c>
      <c r="BH160" s="226">
        <f>IF(N160="zníž. prenesená",J160,0)</f>
        <v>0</v>
      </c>
      <c r="BI160" s="226">
        <f>IF(N160="nulová",J160,0)</f>
        <v>0</v>
      </c>
      <c r="BJ160" s="14" t="s">
        <v>120</v>
      </c>
      <c r="BK160" s="226">
        <f>ROUND(I160*H160,3)</f>
        <v>1967.0999999999999</v>
      </c>
      <c r="BL160" s="14" t="s">
        <v>119</v>
      </c>
      <c r="BM160" s="225" t="s">
        <v>253</v>
      </c>
    </row>
    <row r="161" s="2" customFormat="1" ht="24.15" customHeight="1">
      <c r="A161" s="29"/>
      <c r="B161" s="30"/>
      <c r="C161" s="227" t="s">
        <v>254</v>
      </c>
      <c r="D161" s="227" t="s">
        <v>187</v>
      </c>
      <c r="E161" s="228" t="s">
        <v>255</v>
      </c>
      <c r="F161" s="229" t="s">
        <v>256</v>
      </c>
      <c r="G161" s="230" t="s">
        <v>196</v>
      </c>
      <c r="H161" s="231">
        <v>1</v>
      </c>
      <c r="I161" s="232">
        <v>85</v>
      </c>
      <c r="J161" s="232">
        <f>ROUND(I161*H161,3)</f>
        <v>85</v>
      </c>
      <c r="K161" s="233"/>
      <c r="L161" s="234"/>
      <c r="M161" s="235" t="s">
        <v>1</v>
      </c>
      <c r="N161" s="236" t="s">
        <v>39</v>
      </c>
      <c r="O161" s="223">
        <v>0</v>
      </c>
      <c r="P161" s="223">
        <f>O161*H161</f>
        <v>0</v>
      </c>
      <c r="Q161" s="223">
        <v>0.0057999999999999996</v>
      </c>
      <c r="R161" s="223">
        <f>Q161*H161</f>
        <v>0.0057999999999999996</v>
      </c>
      <c r="S161" s="223">
        <v>0</v>
      </c>
      <c r="T161" s="22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5" t="s">
        <v>146</v>
      </c>
      <c r="AT161" s="225" t="s">
        <v>187</v>
      </c>
      <c r="AU161" s="225" t="s">
        <v>120</v>
      </c>
      <c r="AY161" s="14" t="s">
        <v>113</v>
      </c>
      <c r="BE161" s="226">
        <f>IF(N161="základná",J161,0)</f>
        <v>0</v>
      </c>
      <c r="BF161" s="226">
        <f>IF(N161="znížená",J161,0)</f>
        <v>85</v>
      </c>
      <c r="BG161" s="226">
        <f>IF(N161="zákl. prenesená",J161,0)</f>
        <v>0</v>
      </c>
      <c r="BH161" s="226">
        <f>IF(N161="zníž. prenesená",J161,0)</f>
        <v>0</v>
      </c>
      <c r="BI161" s="226">
        <f>IF(N161="nulová",J161,0)</f>
        <v>0</v>
      </c>
      <c r="BJ161" s="14" t="s">
        <v>120</v>
      </c>
      <c r="BK161" s="226">
        <f>ROUND(I161*H161,3)</f>
        <v>85</v>
      </c>
      <c r="BL161" s="14" t="s">
        <v>119</v>
      </c>
      <c r="BM161" s="225" t="s">
        <v>257</v>
      </c>
    </row>
    <row r="162" s="2" customFormat="1" ht="24.15" customHeight="1">
      <c r="A162" s="29"/>
      <c r="B162" s="30"/>
      <c r="C162" s="214" t="s">
        <v>258</v>
      </c>
      <c r="D162" s="214" t="s">
        <v>115</v>
      </c>
      <c r="E162" s="215" t="s">
        <v>259</v>
      </c>
      <c r="F162" s="216" t="s">
        <v>260</v>
      </c>
      <c r="G162" s="217" t="s">
        <v>196</v>
      </c>
      <c r="H162" s="218">
        <v>1</v>
      </c>
      <c r="I162" s="219">
        <v>80.920000000000002</v>
      </c>
      <c r="J162" s="219">
        <f>ROUND(I162*H162,3)</f>
        <v>80.920000000000002</v>
      </c>
      <c r="K162" s="220"/>
      <c r="L162" s="35"/>
      <c r="M162" s="221" t="s">
        <v>1</v>
      </c>
      <c r="N162" s="222" t="s">
        <v>39</v>
      </c>
      <c r="O162" s="223">
        <v>2.9260000000000002</v>
      </c>
      <c r="P162" s="223">
        <f>O162*H162</f>
        <v>2.9260000000000002</v>
      </c>
      <c r="Q162" s="223">
        <v>0.0050699999999999999</v>
      </c>
      <c r="R162" s="223">
        <f>Q162*H162</f>
        <v>0.0050699999999999999</v>
      </c>
      <c r="S162" s="223">
        <v>0</v>
      </c>
      <c r="T162" s="22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5" t="s">
        <v>119</v>
      </c>
      <c r="AT162" s="225" t="s">
        <v>115</v>
      </c>
      <c r="AU162" s="225" t="s">
        <v>120</v>
      </c>
      <c r="AY162" s="14" t="s">
        <v>113</v>
      </c>
      <c r="BE162" s="226">
        <f>IF(N162="základná",J162,0)</f>
        <v>0</v>
      </c>
      <c r="BF162" s="226">
        <f>IF(N162="znížená",J162,0)</f>
        <v>80.920000000000002</v>
      </c>
      <c r="BG162" s="226">
        <f>IF(N162="zákl. prenesená",J162,0)</f>
        <v>0</v>
      </c>
      <c r="BH162" s="226">
        <f>IF(N162="zníž. prenesená",J162,0)</f>
        <v>0</v>
      </c>
      <c r="BI162" s="226">
        <f>IF(N162="nulová",J162,0)</f>
        <v>0</v>
      </c>
      <c r="BJ162" s="14" t="s">
        <v>120</v>
      </c>
      <c r="BK162" s="226">
        <f>ROUND(I162*H162,3)</f>
        <v>80.920000000000002</v>
      </c>
      <c r="BL162" s="14" t="s">
        <v>119</v>
      </c>
      <c r="BM162" s="225" t="s">
        <v>261</v>
      </c>
    </row>
    <row r="163" s="2" customFormat="1" ht="49.05" customHeight="1">
      <c r="A163" s="29"/>
      <c r="B163" s="30"/>
      <c r="C163" s="227" t="s">
        <v>262</v>
      </c>
      <c r="D163" s="227" t="s">
        <v>187</v>
      </c>
      <c r="E163" s="228" t="s">
        <v>263</v>
      </c>
      <c r="F163" s="229" t="s">
        <v>264</v>
      </c>
      <c r="G163" s="230" t="s">
        <v>196</v>
      </c>
      <c r="H163" s="231">
        <v>1</v>
      </c>
      <c r="I163" s="232">
        <v>2000</v>
      </c>
      <c r="J163" s="232">
        <f>ROUND(I163*H163,3)</f>
        <v>2000</v>
      </c>
      <c r="K163" s="233"/>
      <c r="L163" s="234"/>
      <c r="M163" s="235" t="s">
        <v>1</v>
      </c>
      <c r="N163" s="236" t="s">
        <v>39</v>
      </c>
      <c r="O163" s="223">
        <v>0</v>
      </c>
      <c r="P163" s="223">
        <f>O163*H163</f>
        <v>0</v>
      </c>
      <c r="Q163" s="223">
        <v>0.24099999999999999</v>
      </c>
      <c r="R163" s="223">
        <f>Q163*H163</f>
        <v>0.24099999999999999</v>
      </c>
      <c r="S163" s="223">
        <v>0</v>
      </c>
      <c r="T163" s="22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5" t="s">
        <v>146</v>
      </c>
      <c r="AT163" s="225" t="s">
        <v>187</v>
      </c>
      <c r="AU163" s="225" t="s">
        <v>120</v>
      </c>
      <c r="AY163" s="14" t="s">
        <v>113</v>
      </c>
      <c r="BE163" s="226">
        <f>IF(N163="základná",J163,0)</f>
        <v>0</v>
      </c>
      <c r="BF163" s="226">
        <f>IF(N163="znížená",J163,0)</f>
        <v>2000</v>
      </c>
      <c r="BG163" s="226">
        <f>IF(N163="zákl. prenesená",J163,0)</f>
        <v>0</v>
      </c>
      <c r="BH163" s="226">
        <f>IF(N163="zníž. prenesená",J163,0)</f>
        <v>0</v>
      </c>
      <c r="BI163" s="226">
        <f>IF(N163="nulová",J163,0)</f>
        <v>0</v>
      </c>
      <c r="BJ163" s="14" t="s">
        <v>120</v>
      </c>
      <c r="BK163" s="226">
        <f>ROUND(I163*H163,3)</f>
        <v>2000</v>
      </c>
      <c r="BL163" s="14" t="s">
        <v>119</v>
      </c>
      <c r="BM163" s="225" t="s">
        <v>265</v>
      </c>
    </row>
    <row r="164" s="2" customFormat="1" ht="24.15" customHeight="1">
      <c r="A164" s="29"/>
      <c r="B164" s="30"/>
      <c r="C164" s="214" t="s">
        <v>266</v>
      </c>
      <c r="D164" s="214" t="s">
        <v>115</v>
      </c>
      <c r="E164" s="215" t="s">
        <v>267</v>
      </c>
      <c r="F164" s="216" t="s">
        <v>268</v>
      </c>
      <c r="G164" s="217" t="s">
        <v>196</v>
      </c>
      <c r="H164" s="218">
        <v>2</v>
      </c>
      <c r="I164" s="219">
        <v>75.310000000000002</v>
      </c>
      <c r="J164" s="219">
        <f>ROUND(I164*H164,3)</f>
        <v>150.62000000000001</v>
      </c>
      <c r="K164" s="220"/>
      <c r="L164" s="35"/>
      <c r="M164" s="221" t="s">
        <v>1</v>
      </c>
      <c r="N164" s="222" t="s">
        <v>39</v>
      </c>
      <c r="O164" s="223">
        <v>1.363</v>
      </c>
      <c r="P164" s="223">
        <f>O164*H164</f>
        <v>2.726</v>
      </c>
      <c r="Q164" s="223">
        <v>0.0143</v>
      </c>
      <c r="R164" s="223">
        <f>Q164*H164</f>
        <v>0.0286</v>
      </c>
      <c r="S164" s="223">
        <v>0</v>
      </c>
      <c r="T164" s="22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5" t="s">
        <v>119</v>
      </c>
      <c r="AT164" s="225" t="s">
        <v>115</v>
      </c>
      <c r="AU164" s="225" t="s">
        <v>120</v>
      </c>
      <c r="AY164" s="14" t="s">
        <v>113</v>
      </c>
      <c r="BE164" s="226">
        <f>IF(N164="základná",J164,0)</f>
        <v>0</v>
      </c>
      <c r="BF164" s="226">
        <f>IF(N164="znížená",J164,0)</f>
        <v>150.62000000000001</v>
      </c>
      <c r="BG164" s="226">
        <f>IF(N164="zákl. prenesená",J164,0)</f>
        <v>0</v>
      </c>
      <c r="BH164" s="226">
        <f>IF(N164="zníž. prenesená",J164,0)</f>
        <v>0</v>
      </c>
      <c r="BI164" s="226">
        <f>IF(N164="nulová",J164,0)</f>
        <v>0</v>
      </c>
      <c r="BJ164" s="14" t="s">
        <v>120</v>
      </c>
      <c r="BK164" s="226">
        <f>ROUND(I164*H164,3)</f>
        <v>150.62000000000001</v>
      </c>
      <c r="BL164" s="14" t="s">
        <v>119</v>
      </c>
      <c r="BM164" s="225" t="s">
        <v>269</v>
      </c>
    </row>
    <row r="165" s="2" customFormat="1" ht="37.8" customHeight="1">
      <c r="A165" s="29"/>
      <c r="B165" s="30"/>
      <c r="C165" s="227" t="s">
        <v>270</v>
      </c>
      <c r="D165" s="227" t="s">
        <v>187</v>
      </c>
      <c r="E165" s="228" t="s">
        <v>271</v>
      </c>
      <c r="F165" s="229" t="s">
        <v>272</v>
      </c>
      <c r="G165" s="230" t="s">
        <v>196</v>
      </c>
      <c r="H165" s="231">
        <v>2</v>
      </c>
      <c r="I165" s="232">
        <v>602.76999999999998</v>
      </c>
      <c r="J165" s="232">
        <f>ROUND(I165*H165,3)</f>
        <v>1205.54</v>
      </c>
      <c r="K165" s="233"/>
      <c r="L165" s="234"/>
      <c r="M165" s="235" t="s">
        <v>1</v>
      </c>
      <c r="N165" s="236" t="s">
        <v>39</v>
      </c>
      <c r="O165" s="223">
        <v>0</v>
      </c>
      <c r="P165" s="223">
        <f>O165*H165</f>
        <v>0</v>
      </c>
      <c r="Q165" s="223">
        <v>0.043999999999999997</v>
      </c>
      <c r="R165" s="223">
        <f>Q165*H165</f>
        <v>0.087999999999999995</v>
      </c>
      <c r="S165" s="223">
        <v>0</v>
      </c>
      <c r="T165" s="22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5" t="s">
        <v>146</v>
      </c>
      <c r="AT165" s="225" t="s">
        <v>187</v>
      </c>
      <c r="AU165" s="225" t="s">
        <v>120</v>
      </c>
      <c r="AY165" s="14" t="s">
        <v>113</v>
      </c>
      <c r="BE165" s="226">
        <f>IF(N165="základná",J165,0)</f>
        <v>0</v>
      </c>
      <c r="BF165" s="226">
        <f>IF(N165="znížená",J165,0)</f>
        <v>1205.54</v>
      </c>
      <c r="BG165" s="226">
        <f>IF(N165="zákl. prenesená",J165,0)</f>
        <v>0</v>
      </c>
      <c r="BH165" s="226">
        <f>IF(N165="zníž. prenesená",J165,0)</f>
        <v>0</v>
      </c>
      <c r="BI165" s="226">
        <f>IF(N165="nulová",J165,0)</f>
        <v>0</v>
      </c>
      <c r="BJ165" s="14" t="s">
        <v>120</v>
      </c>
      <c r="BK165" s="226">
        <f>ROUND(I165*H165,3)</f>
        <v>1205.54</v>
      </c>
      <c r="BL165" s="14" t="s">
        <v>119</v>
      </c>
      <c r="BM165" s="225" t="s">
        <v>273</v>
      </c>
    </row>
    <row r="166" s="2" customFormat="1" ht="24.15" customHeight="1">
      <c r="A166" s="29"/>
      <c r="B166" s="30"/>
      <c r="C166" s="214" t="s">
        <v>274</v>
      </c>
      <c r="D166" s="214" t="s">
        <v>115</v>
      </c>
      <c r="E166" s="215" t="s">
        <v>275</v>
      </c>
      <c r="F166" s="216" t="s">
        <v>276</v>
      </c>
      <c r="G166" s="217" t="s">
        <v>196</v>
      </c>
      <c r="H166" s="218">
        <v>1</v>
      </c>
      <c r="I166" s="219">
        <v>546.01999999999998</v>
      </c>
      <c r="J166" s="219">
        <f>ROUND(I166*H166,3)</f>
        <v>546.01999999999998</v>
      </c>
      <c r="K166" s="220"/>
      <c r="L166" s="35"/>
      <c r="M166" s="221" t="s">
        <v>1</v>
      </c>
      <c r="N166" s="222" t="s">
        <v>39</v>
      </c>
      <c r="O166" s="223">
        <v>12.567360000000001</v>
      </c>
      <c r="P166" s="223">
        <f>O166*H166</f>
        <v>12.567360000000001</v>
      </c>
      <c r="Q166" s="223">
        <v>1.7069799999999999</v>
      </c>
      <c r="R166" s="223">
        <f>Q166*H166</f>
        <v>1.7069799999999999</v>
      </c>
      <c r="S166" s="223">
        <v>0</v>
      </c>
      <c r="T166" s="22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5" t="s">
        <v>119</v>
      </c>
      <c r="AT166" s="225" t="s">
        <v>115</v>
      </c>
      <c r="AU166" s="225" t="s">
        <v>120</v>
      </c>
      <c r="AY166" s="14" t="s">
        <v>113</v>
      </c>
      <c r="BE166" s="226">
        <f>IF(N166="základná",J166,0)</f>
        <v>0</v>
      </c>
      <c r="BF166" s="226">
        <f>IF(N166="znížená",J166,0)</f>
        <v>546.01999999999998</v>
      </c>
      <c r="BG166" s="226">
        <f>IF(N166="zákl. prenesená",J166,0)</f>
        <v>0</v>
      </c>
      <c r="BH166" s="226">
        <f>IF(N166="zníž. prenesená",J166,0)</f>
        <v>0</v>
      </c>
      <c r="BI166" s="226">
        <f>IF(N166="nulová",J166,0)</f>
        <v>0</v>
      </c>
      <c r="BJ166" s="14" t="s">
        <v>120</v>
      </c>
      <c r="BK166" s="226">
        <f>ROUND(I166*H166,3)</f>
        <v>546.01999999999998</v>
      </c>
      <c r="BL166" s="14" t="s">
        <v>119</v>
      </c>
      <c r="BM166" s="225" t="s">
        <v>277</v>
      </c>
    </row>
    <row r="167" s="2" customFormat="1" ht="33" customHeight="1">
      <c r="A167" s="29"/>
      <c r="B167" s="30"/>
      <c r="C167" s="214" t="s">
        <v>278</v>
      </c>
      <c r="D167" s="214" t="s">
        <v>115</v>
      </c>
      <c r="E167" s="215" t="s">
        <v>279</v>
      </c>
      <c r="F167" s="216" t="s">
        <v>280</v>
      </c>
      <c r="G167" s="217" t="s">
        <v>196</v>
      </c>
      <c r="H167" s="218">
        <v>12</v>
      </c>
      <c r="I167" s="219">
        <v>581.25</v>
      </c>
      <c r="J167" s="219">
        <f>ROUND(I167*H167,3)</f>
        <v>6975</v>
      </c>
      <c r="K167" s="220"/>
      <c r="L167" s="35"/>
      <c r="M167" s="221" t="s">
        <v>1</v>
      </c>
      <c r="N167" s="222" t="s">
        <v>39</v>
      </c>
      <c r="O167" s="223">
        <v>13.115</v>
      </c>
      <c r="P167" s="223">
        <f>O167*H167</f>
        <v>157.38</v>
      </c>
      <c r="Q167" s="223">
        <v>2.06386</v>
      </c>
      <c r="R167" s="223">
        <f>Q167*H167</f>
        <v>24.76632</v>
      </c>
      <c r="S167" s="223">
        <v>0</v>
      </c>
      <c r="T167" s="22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5" t="s">
        <v>119</v>
      </c>
      <c r="AT167" s="225" t="s">
        <v>115</v>
      </c>
      <c r="AU167" s="225" t="s">
        <v>120</v>
      </c>
      <c r="AY167" s="14" t="s">
        <v>113</v>
      </c>
      <c r="BE167" s="226">
        <f>IF(N167="základná",J167,0)</f>
        <v>0</v>
      </c>
      <c r="BF167" s="226">
        <f>IF(N167="znížená",J167,0)</f>
        <v>6975</v>
      </c>
      <c r="BG167" s="226">
        <f>IF(N167="zákl. prenesená",J167,0)</f>
        <v>0</v>
      </c>
      <c r="BH167" s="226">
        <f>IF(N167="zníž. prenesená",J167,0)</f>
        <v>0</v>
      </c>
      <c r="BI167" s="226">
        <f>IF(N167="nulová",J167,0)</f>
        <v>0</v>
      </c>
      <c r="BJ167" s="14" t="s">
        <v>120</v>
      </c>
      <c r="BK167" s="226">
        <f>ROUND(I167*H167,3)</f>
        <v>6975</v>
      </c>
      <c r="BL167" s="14" t="s">
        <v>119</v>
      </c>
      <c r="BM167" s="225" t="s">
        <v>281</v>
      </c>
    </row>
    <row r="168" s="2" customFormat="1" ht="24.15" customHeight="1">
      <c r="A168" s="29"/>
      <c r="B168" s="30"/>
      <c r="C168" s="227" t="s">
        <v>282</v>
      </c>
      <c r="D168" s="227" t="s">
        <v>187</v>
      </c>
      <c r="E168" s="228" t="s">
        <v>283</v>
      </c>
      <c r="F168" s="229" t="s">
        <v>284</v>
      </c>
      <c r="G168" s="230" t="s">
        <v>196</v>
      </c>
      <c r="H168" s="231">
        <v>30</v>
      </c>
      <c r="I168" s="232">
        <v>55</v>
      </c>
      <c r="J168" s="232">
        <f>ROUND(I168*H168,3)</f>
        <v>1650</v>
      </c>
      <c r="K168" s="233"/>
      <c r="L168" s="234"/>
      <c r="M168" s="235" t="s">
        <v>1</v>
      </c>
      <c r="N168" s="236" t="s">
        <v>39</v>
      </c>
      <c r="O168" s="223">
        <v>0</v>
      </c>
      <c r="P168" s="223">
        <f>O168*H168</f>
        <v>0</v>
      </c>
      <c r="Q168" s="223">
        <v>0.22</v>
      </c>
      <c r="R168" s="223">
        <f>Q168*H168</f>
        <v>6.5999999999999996</v>
      </c>
      <c r="S168" s="223">
        <v>0</v>
      </c>
      <c r="T168" s="22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5" t="s">
        <v>146</v>
      </c>
      <c r="AT168" s="225" t="s">
        <v>187</v>
      </c>
      <c r="AU168" s="225" t="s">
        <v>120</v>
      </c>
      <c r="AY168" s="14" t="s">
        <v>113</v>
      </c>
      <c r="BE168" s="226">
        <f>IF(N168="základná",J168,0)</f>
        <v>0</v>
      </c>
      <c r="BF168" s="226">
        <f>IF(N168="znížená",J168,0)</f>
        <v>1650</v>
      </c>
      <c r="BG168" s="226">
        <f>IF(N168="zákl. prenesená",J168,0)</f>
        <v>0</v>
      </c>
      <c r="BH168" s="226">
        <f>IF(N168="zníž. prenesená",J168,0)</f>
        <v>0</v>
      </c>
      <c r="BI168" s="226">
        <f>IF(N168="nulová",J168,0)</f>
        <v>0</v>
      </c>
      <c r="BJ168" s="14" t="s">
        <v>120</v>
      </c>
      <c r="BK168" s="226">
        <f>ROUND(I168*H168,3)</f>
        <v>1650</v>
      </c>
      <c r="BL168" s="14" t="s">
        <v>119</v>
      </c>
      <c r="BM168" s="225" t="s">
        <v>285</v>
      </c>
    </row>
    <row r="169" s="2" customFormat="1" ht="24.15" customHeight="1">
      <c r="A169" s="29"/>
      <c r="B169" s="30"/>
      <c r="C169" s="227" t="s">
        <v>286</v>
      </c>
      <c r="D169" s="227" t="s">
        <v>187</v>
      </c>
      <c r="E169" s="228" t="s">
        <v>287</v>
      </c>
      <c r="F169" s="229" t="s">
        <v>288</v>
      </c>
      <c r="G169" s="230" t="s">
        <v>196</v>
      </c>
      <c r="H169" s="231">
        <v>13</v>
      </c>
      <c r="I169" s="232">
        <v>75</v>
      </c>
      <c r="J169" s="232">
        <f>ROUND(I169*H169,3)</f>
        <v>975</v>
      </c>
      <c r="K169" s="233"/>
      <c r="L169" s="234"/>
      <c r="M169" s="235" t="s">
        <v>1</v>
      </c>
      <c r="N169" s="236" t="s">
        <v>39</v>
      </c>
      <c r="O169" s="223">
        <v>0</v>
      </c>
      <c r="P169" s="223">
        <f>O169*H169</f>
        <v>0</v>
      </c>
      <c r="Q169" s="223">
        <v>0.33000000000000002</v>
      </c>
      <c r="R169" s="223">
        <f>Q169*H169</f>
        <v>4.29</v>
      </c>
      <c r="S169" s="223">
        <v>0</v>
      </c>
      <c r="T169" s="22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5" t="s">
        <v>146</v>
      </c>
      <c r="AT169" s="225" t="s">
        <v>187</v>
      </c>
      <c r="AU169" s="225" t="s">
        <v>120</v>
      </c>
      <c r="AY169" s="14" t="s">
        <v>113</v>
      </c>
      <c r="BE169" s="226">
        <f>IF(N169="základná",J169,0)</f>
        <v>0</v>
      </c>
      <c r="BF169" s="226">
        <f>IF(N169="znížená",J169,0)</f>
        <v>975</v>
      </c>
      <c r="BG169" s="226">
        <f>IF(N169="zákl. prenesená",J169,0)</f>
        <v>0</v>
      </c>
      <c r="BH169" s="226">
        <f>IF(N169="zníž. prenesená",J169,0)</f>
        <v>0</v>
      </c>
      <c r="BI169" s="226">
        <f>IF(N169="nulová",J169,0)</f>
        <v>0</v>
      </c>
      <c r="BJ169" s="14" t="s">
        <v>120</v>
      </c>
      <c r="BK169" s="226">
        <f>ROUND(I169*H169,3)</f>
        <v>975</v>
      </c>
      <c r="BL169" s="14" t="s">
        <v>119</v>
      </c>
      <c r="BM169" s="225" t="s">
        <v>289</v>
      </c>
    </row>
    <row r="170" s="2" customFormat="1" ht="24.15" customHeight="1">
      <c r="A170" s="29"/>
      <c r="B170" s="30"/>
      <c r="C170" s="227" t="s">
        <v>290</v>
      </c>
      <c r="D170" s="227" t="s">
        <v>187</v>
      </c>
      <c r="E170" s="228" t="s">
        <v>291</v>
      </c>
      <c r="F170" s="229" t="s">
        <v>292</v>
      </c>
      <c r="G170" s="230" t="s">
        <v>196</v>
      </c>
      <c r="H170" s="231">
        <v>13</v>
      </c>
      <c r="I170" s="232">
        <v>650</v>
      </c>
      <c r="J170" s="232">
        <f>ROUND(I170*H170,3)</f>
        <v>8450</v>
      </c>
      <c r="K170" s="233"/>
      <c r="L170" s="234"/>
      <c r="M170" s="235" t="s">
        <v>1</v>
      </c>
      <c r="N170" s="236" t="s">
        <v>39</v>
      </c>
      <c r="O170" s="223">
        <v>0</v>
      </c>
      <c r="P170" s="223">
        <f>O170*H170</f>
        <v>0</v>
      </c>
      <c r="Q170" s="223">
        <v>2</v>
      </c>
      <c r="R170" s="223">
        <f>Q170*H170</f>
        <v>26</v>
      </c>
      <c r="S170" s="223">
        <v>0</v>
      </c>
      <c r="T170" s="22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5" t="s">
        <v>146</v>
      </c>
      <c r="AT170" s="225" t="s">
        <v>187</v>
      </c>
      <c r="AU170" s="225" t="s">
        <v>120</v>
      </c>
      <c r="AY170" s="14" t="s">
        <v>113</v>
      </c>
      <c r="BE170" s="226">
        <f>IF(N170="základná",J170,0)</f>
        <v>0</v>
      </c>
      <c r="BF170" s="226">
        <f>IF(N170="znížená",J170,0)</f>
        <v>8450</v>
      </c>
      <c r="BG170" s="226">
        <f>IF(N170="zákl. prenesená",J170,0)</f>
        <v>0</v>
      </c>
      <c r="BH170" s="226">
        <f>IF(N170="zníž. prenesená",J170,0)</f>
        <v>0</v>
      </c>
      <c r="BI170" s="226">
        <f>IF(N170="nulová",J170,0)</f>
        <v>0</v>
      </c>
      <c r="BJ170" s="14" t="s">
        <v>120</v>
      </c>
      <c r="BK170" s="226">
        <f>ROUND(I170*H170,3)</f>
        <v>8450</v>
      </c>
      <c r="BL170" s="14" t="s">
        <v>119</v>
      </c>
      <c r="BM170" s="225" t="s">
        <v>293</v>
      </c>
    </row>
    <row r="171" s="2" customFormat="1" ht="24.15" customHeight="1">
      <c r="A171" s="29"/>
      <c r="B171" s="30"/>
      <c r="C171" s="214" t="s">
        <v>294</v>
      </c>
      <c r="D171" s="214" t="s">
        <v>115</v>
      </c>
      <c r="E171" s="215" t="s">
        <v>295</v>
      </c>
      <c r="F171" s="216" t="s">
        <v>296</v>
      </c>
      <c r="G171" s="217" t="s">
        <v>206</v>
      </c>
      <c r="H171" s="218">
        <v>2</v>
      </c>
      <c r="I171" s="219">
        <v>296.13999999999999</v>
      </c>
      <c r="J171" s="219">
        <f>ROUND(I171*H171,3)</f>
        <v>592.27999999999997</v>
      </c>
      <c r="K171" s="220"/>
      <c r="L171" s="35"/>
      <c r="M171" s="221" t="s">
        <v>1</v>
      </c>
      <c r="N171" s="222" t="s">
        <v>39</v>
      </c>
      <c r="O171" s="223">
        <v>8.7690000000000001</v>
      </c>
      <c r="P171" s="223">
        <f>O171*H171</f>
        <v>17.538</v>
      </c>
      <c r="Q171" s="223">
        <v>2.4816600000000002</v>
      </c>
      <c r="R171" s="223">
        <f>Q171*H171</f>
        <v>4.9633200000000004</v>
      </c>
      <c r="S171" s="223">
        <v>0</v>
      </c>
      <c r="T171" s="22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5" t="s">
        <v>119</v>
      </c>
      <c r="AT171" s="225" t="s">
        <v>115</v>
      </c>
      <c r="AU171" s="225" t="s">
        <v>120</v>
      </c>
      <c r="AY171" s="14" t="s">
        <v>113</v>
      </c>
      <c r="BE171" s="226">
        <f>IF(N171="základná",J171,0)</f>
        <v>0</v>
      </c>
      <c r="BF171" s="226">
        <f>IF(N171="znížená",J171,0)</f>
        <v>592.27999999999997</v>
      </c>
      <c r="BG171" s="226">
        <f>IF(N171="zákl. prenesená",J171,0)</f>
        <v>0</v>
      </c>
      <c r="BH171" s="226">
        <f>IF(N171="zníž. prenesená",J171,0)</f>
        <v>0</v>
      </c>
      <c r="BI171" s="226">
        <f>IF(N171="nulová",J171,0)</f>
        <v>0</v>
      </c>
      <c r="BJ171" s="14" t="s">
        <v>120</v>
      </c>
      <c r="BK171" s="226">
        <f>ROUND(I171*H171,3)</f>
        <v>592.27999999999997</v>
      </c>
      <c r="BL171" s="14" t="s">
        <v>119</v>
      </c>
      <c r="BM171" s="225" t="s">
        <v>297</v>
      </c>
    </row>
    <row r="172" s="2" customFormat="1" ht="24.15" customHeight="1">
      <c r="A172" s="29"/>
      <c r="B172" s="30"/>
      <c r="C172" s="214" t="s">
        <v>298</v>
      </c>
      <c r="D172" s="214" t="s">
        <v>115</v>
      </c>
      <c r="E172" s="215" t="s">
        <v>299</v>
      </c>
      <c r="F172" s="216" t="s">
        <v>300</v>
      </c>
      <c r="G172" s="217" t="s">
        <v>211</v>
      </c>
      <c r="H172" s="218">
        <v>13</v>
      </c>
      <c r="I172" s="219">
        <v>39.490000000000002</v>
      </c>
      <c r="J172" s="219">
        <f>ROUND(I172*H172,3)</f>
        <v>513.37</v>
      </c>
      <c r="K172" s="220"/>
      <c r="L172" s="35"/>
      <c r="M172" s="221" t="s">
        <v>1</v>
      </c>
      <c r="N172" s="222" t="s">
        <v>39</v>
      </c>
      <c r="O172" s="223">
        <v>1.7450000000000001</v>
      </c>
      <c r="P172" s="223">
        <f>O172*H172</f>
        <v>22.685000000000002</v>
      </c>
      <c r="Q172" s="223">
        <v>0.0070200000000000002</v>
      </c>
      <c r="R172" s="223">
        <f>Q172*H172</f>
        <v>0.091260000000000008</v>
      </c>
      <c r="S172" s="223">
        <v>0</v>
      </c>
      <c r="T172" s="22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5" t="s">
        <v>119</v>
      </c>
      <c r="AT172" s="225" t="s">
        <v>115</v>
      </c>
      <c r="AU172" s="225" t="s">
        <v>120</v>
      </c>
      <c r="AY172" s="14" t="s">
        <v>113</v>
      </c>
      <c r="BE172" s="226">
        <f>IF(N172="základná",J172,0)</f>
        <v>0</v>
      </c>
      <c r="BF172" s="226">
        <f>IF(N172="znížená",J172,0)</f>
        <v>513.37</v>
      </c>
      <c r="BG172" s="226">
        <f>IF(N172="zákl. prenesená",J172,0)</f>
        <v>0</v>
      </c>
      <c r="BH172" s="226">
        <f>IF(N172="zníž. prenesená",J172,0)</f>
        <v>0</v>
      </c>
      <c r="BI172" s="226">
        <f>IF(N172="nulová",J172,0)</f>
        <v>0</v>
      </c>
      <c r="BJ172" s="14" t="s">
        <v>120</v>
      </c>
      <c r="BK172" s="226">
        <f>ROUND(I172*H172,3)</f>
        <v>513.37</v>
      </c>
      <c r="BL172" s="14" t="s">
        <v>119</v>
      </c>
      <c r="BM172" s="225" t="s">
        <v>301</v>
      </c>
    </row>
    <row r="173" s="2" customFormat="1" ht="16.5" customHeight="1">
      <c r="A173" s="29"/>
      <c r="B173" s="30"/>
      <c r="C173" s="227" t="s">
        <v>302</v>
      </c>
      <c r="D173" s="227" t="s">
        <v>187</v>
      </c>
      <c r="E173" s="228" t="s">
        <v>303</v>
      </c>
      <c r="F173" s="229" t="s">
        <v>304</v>
      </c>
      <c r="G173" s="230" t="s">
        <v>200</v>
      </c>
      <c r="H173" s="231">
        <v>13</v>
      </c>
      <c r="I173" s="232">
        <v>340</v>
      </c>
      <c r="J173" s="232">
        <f>ROUND(I173*H173,3)</f>
        <v>4420</v>
      </c>
      <c r="K173" s="233"/>
      <c r="L173" s="234"/>
      <c r="M173" s="235" t="s">
        <v>1</v>
      </c>
      <c r="N173" s="236" t="s">
        <v>39</v>
      </c>
      <c r="O173" s="223">
        <v>0</v>
      </c>
      <c r="P173" s="223">
        <f>O173*H173</f>
        <v>0</v>
      </c>
      <c r="Q173" s="223">
        <v>0.16</v>
      </c>
      <c r="R173" s="223">
        <f>Q173*H173</f>
        <v>2.0800000000000001</v>
      </c>
      <c r="S173" s="223">
        <v>0</v>
      </c>
      <c r="T173" s="22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5" t="s">
        <v>146</v>
      </c>
      <c r="AT173" s="225" t="s">
        <v>187</v>
      </c>
      <c r="AU173" s="225" t="s">
        <v>120</v>
      </c>
      <c r="AY173" s="14" t="s">
        <v>113</v>
      </c>
      <c r="BE173" s="226">
        <f>IF(N173="základná",J173,0)</f>
        <v>0</v>
      </c>
      <c r="BF173" s="226">
        <f>IF(N173="znížená",J173,0)</f>
        <v>4420</v>
      </c>
      <c r="BG173" s="226">
        <f>IF(N173="zákl. prenesená",J173,0)</f>
        <v>0</v>
      </c>
      <c r="BH173" s="226">
        <f>IF(N173="zníž. prenesená",J173,0)</f>
        <v>0</v>
      </c>
      <c r="BI173" s="226">
        <f>IF(N173="nulová",J173,0)</f>
        <v>0</v>
      </c>
      <c r="BJ173" s="14" t="s">
        <v>120</v>
      </c>
      <c r="BK173" s="226">
        <f>ROUND(I173*H173,3)</f>
        <v>4420</v>
      </c>
      <c r="BL173" s="14" t="s">
        <v>119</v>
      </c>
      <c r="BM173" s="225" t="s">
        <v>305</v>
      </c>
    </row>
    <row r="174" s="2" customFormat="1" ht="16.5" customHeight="1">
      <c r="A174" s="29"/>
      <c r="B174" s="30"/>
      <c r="C174" s="214" t="s">
        <v>306</v>
      </c>
      <c r="D174" s="214" t="s">
        <v>115</v>
      </c>
      <c r="E174" s="215" t="s">
        <v>307</v>
      </c>
      <c r="F174" s="216" t="s">
        <v>308</v>
      </c>
      <c r="G174" s="217" t="s">
        <v>135</v>
      </c>
      <c r="H174" s="218">
        <v>55</v>
      </c>
      <c r="I174" s="219">
        <v>1.8700000000000001</v>
      </c>
      <c r="J174" s="219">
        <f>ROUND(I174*H174,3)</f>
        <v>102.84999999999999</v>
      </c>
      <c r="K174" s="220"/>
      <c r="L174" s="35"/>
      <c r="M174" s="221" t="s">
        <v>1</v>
      </c>
      <c r="N174" s="222" t="s">
        <v>39</v>
      </c>
      <c r="O174" s="223">
        <v>0.057349999999999998</v>
      </c>
      <c r="P174" s="223">
        <f>O174*H174</f>
        <v>3.1542499999999998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5" t="s">
        <v>119</v>
      </c>
      <c r="AT174" s="225" t="s">
        <v>115</v>
      </c>
      <c r="AU174" s="225" t="s">
        <v>120</v>
      </c>
      <c r="AY174" s="14" t="s">
        <v>113</v>
      </c>
      <c r="BE174" s="226">
        <f>IF(N174="základná",J174,0)</f>
        <v>0</v>
      </c>
      <c r="BF174" s="226">
        <f>IF(N174="znížená",J174,0)</f>
        <v>102.84999999999999</v>
      </c>
      <c r="BG174" s="226">
        <f>IF(N174="zákl. prenesená",J174,0)</f>
        <v>0</v>
      </c>
      <c r="BH174" s="226">
        <f>IF(N174="zníž. prenesená",J174,0)</f>
        <v>0</v>
      </c>
      <c r="BI174" s="226">
        <f>IF(N174="nulová",J174,0)</f>
        <v>0</v>
      </c>
      <c r="BJ174" s="14" t="s">
        <v>120</v>
      </c>
      <c r="BK174" s="226">
        <f>ROUND(I174*H174,3)</f>
        <v>102.84999999999999</v>
      </c>
      <c r="BL174" s="14" t="s">
        <v>119</v>
      </c>
      <c r="BM174" s="225" t="s">
        <v>309</v>
      </c>
    </row>
    <row r="175" s="2" customFormat="1" ht="16.5" customHeight="1">
      <c r="A175" s="29"/>
      <c r="B175" s="30"/>
      <c r="C175" s="214" t="s">
        <v>310</v>
      </c>
      <c r="D175" s="214" t="s">
        <v>115</v>
      </c>
      <c r="E175" s="215" t="s">
        <v>311</v>
      </c>
      <c r="F175" s="216" t="s">
        <v>312</v>
      </c>
      <c r="G175" s="217" t="s">
        <v>187</v>
      </c>
      <c r="H175" s="218">
        <v>7</v>
      </c>
      <c r="I175" s="219">
        <v>2.3199999999999998</v>
      </c>
      <c r="J175" s="219">
        <f>ROUND(I175*H175,3)</f>
        <v>16.239999999999998</v>
      </c>
      <c r="K175" s="220"/>
      <c r="L175" s="35"/>
      <c r="M175" s="221" t="s">
        <v>1</v>
      </c>
      <c r="N175" s="222" t="s">
        <v>39</v>
      </c>
      <c r="O175" s="223">
        <v>0.075999999999999998</v>
      </c>
      <c r="P175" s="223">
        <f>O175*H175</f>
        <v>0.53200000000000003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5" t="s">
        <v>119</v>
      </c>
      <c r="AT175" s="225" t="s">
        <v>115</v>
      </c>
      <c r="AU175" s="225" t="s">
        <v>120</v>
      </c>
      <c r="AY175" s="14" t="s">
        <v>113</v>
      </c>
      <c r="BE175" s="226">
        <f>IF(N175="základná",J175,0)</f>
        <v>0</v>
      </c>
      <c r="BF175" s="226">
        <f>IF(N175="znížená",J175,0)</f>
        <v>16.239999999999998</v>
      </c>
      <c r="BG175" s="226">
        <f>IF(N175="zákl. prenesená",J175,0)</f>
        <v>0</v>
      </c>
      <c r="BH175" s="226">
        <f>IF(N175="zníž. prenesená",J175,0)</f>
        <v>0</v>
      </c>
      <c r="BI175" s="226">
        <f>IF(N175="nulová",J175,0)</f>
        <v>0</v>
      </c>
      <c r="BJ175" s="14" t="s">
        <v>120</v>
      </c>
      <c r="BK175" s="226">
        <f>ROUND(I175*H175,3)</f>
        <v>16.239999999999998</v>
      </c>
      <c r="BL175" s="14" t="s">
        <v>119</v>
      </c>
      <c r="BM175" s="225" t="s">
        <v>313</v>
      </c>
    </row>
    <row r="176" s="2" customFormat="1" ht="16.5" customHeight="1">
      <c r="A176" s="29"/>
      <c r="B176" s="30"/>
      <c r="C176" s="214" t="s">
        <v>314</v>
      </c>
      <c r="D176" s="214" t="s">
        <v>115</v>
      </c>
      <c r="E176" s="215" t="s">
        <v>315</v>
      </c>
      <c r="F176" s="216" t="s">
        <v>316</v>
      </c>
      <c r="G176" s="217" t="s">
        <v>135</v>
      </c>
      <c r="H176" s="218">
        <v>366</v>
      </c>
      <c r="I176" s="219">
        <v>2.9500000000000002</v>
      </c>
      <c r="J176" s="219">
        <f>ROUND(I176*H176,3)</f>
        <v>1079.7000000000001</v>
      </c>
      <c r="K176" s="220"/>
      <c r="L176" s="35"/>
      <c r="M176" s="221" t="s">
        <v>1</v>
      </c>
      <c r="N176" s="222" t="s">
        <v>39</v>
      </c>
      <c r="O176" s="223">
        <v>0.08652</v>
      </c>
      <c r="P176" s="223">
        <f>O176*H176</f>
        <v>31.666319999999999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5" t="s">
        <v>119</v>
      </c>
      <c r="AT176" s="225" t="s">
        <v>115</v>
      </c>
      <c r="AU176" s="225" t="s">
        <v>120</v>
      </c>
      <c r="AY176" s="14" t="s">
        <v>113</v>
      </c>
      <c r="BE176" s="226">
        <f>IF(N176="základná",J176,0)</f>
        <v>0</v>
      </c>
      <c r="BF176" s="226">
        <f>IF(N176="znížená",J176,0)</f>
        <v>1079.7000000000001</v>
      </c>
      <c r="BG176" s="226">
        <f>IF(N176="zákl. prenesená",J176,0)</f>
        <v>0</v>
      </c>
      <c r="BH176" s="226">
        <f>IF(N176="zníž. prenesená",J176,0)</f>
        <v>0</v>
      </c>
      <c r="BI176" s="226">
        <f>IF(N176="nulová",J176,0)</f>
        <v>0</v>
      </c>
      <c r="BJ176" s="14" t="s">
        <v>120</v>
      </c>
      <c r="BK176" s="226">
        <f>ROUND(I176*H176,3)</f>
        <v>1079.7000000000001</v>
      </c>
      <c r="BL176" s="14" t="s">
        <v>119</v>
      </c>
      <c r="BM176" s="225" t="s">
        <v>317</v>
      </c>
    </row>
    <row r="177" s="2" customFormat="1" ht="37.8" customHeight="1">
      <c r="A177" s="29"/>
      <c r="B177" s="30"/>
      <c r="C177" s="214" t="s">
        <v>318</v>
      </c>
      <c r="D177" s="214" t="s">
        <v>115</v>
      </c>
      <c r="E177" s="215" t="s">
        <v>319</v>
      </c>
      <c r="F177" s="216" t="s">
        <v>320</v>
      </c>
      <c r="G177" s="217" t="s">
        <v>135</v>
      </c>
      <c r="H177" s="218">
        <v>290</v>
      </c>
      <c r="I177" s="219">
        <v>0.80700000000000005</v>
      </c>
      <c r="J177" s="219">
        <f>ROUND(I177*H177,3)</f>
        <v>234.03</v>
      </c>
      <c r="K177" s="220"/>
      <c r="L177" s="35"/>
      <c r="M177" s="221" t="s">
        <v>1</v>
      </c>
      <c r="N177" s="222" t="s">
        <v>39</v>
      </c>
      <c r="O177" s="223">
        <v>0.035000000000000003</v>
      </c>
      <c r="P177" s="223">
        <f>O177*H177</f>
        <v>10.15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5" t="s">
        <v>119</v>
      </c>
      <c r="AT177" s="225" t="s">
        <v>115</v>
      </c>
      <c r="AU177" s="225" t="s">
        <v>120</v>
      </c>
      <c r="AY177" s="14" t="s">
        <v>113</v>
      </c>
      <c r="BE177" s="226">
        <f>IF(N177="základná",J177,0)</f>
        <v>0</v>
      </c>
      <c r="BF177" s="226">
        <f>IF(N177="znížená",J177,0)</f>
        <v>234.03</v>
      </c>
      <c r="BG177" s="226">
        <f>IF(N177="zákl. prenesená",J177,0)</f>
        <v>0</v>
      </c>
      <c r="BH177" s="226">
        <f>IF(N177="zníž. prenesená",J177,0)</f>
        <v>0</v>
      </c>
      <c r="BI177" s="226">
        <f>IF(N177="nulová",J177,0)</f>
        <v>0</v>
      </c>
      <c r="BJ177" s="14" t="s">
        <v>120</v>
      </c>
      <c r="BK177" s="226">
        <f>ROUND(I177*H177,3)</f>
        <v>234.03</v>
      </c>
      <c r="BL177" s="14" t="s">
        <v>119</v>
      </c>
      <c r="BM177" s="225" t="s">
        <v>321</v>
      </c>
    </row>
    <row r="178" s="2" customFormat="1" ht="24.15" customHeight="1">
      <c r="A178" s="29"/>
      <c r="B178" s="30"/>
      <c r="C178" s="227" t="s">
        <v>322</v>
      </c>
      <c r="D178" s="227" t="s">
        <v>187</v>
      </c>
      <c r="E178" s="228" t="s">
        <v>323</v>
      </c>
      <c r="F178" s="229" t="s">
        <v>324</v>
      </c>
      <c r="G178" s="230" t="s">
        <v>135</v>
      </c>
      <c r="H178" s="231">
        <v>290</v>
      </c>
      <c r="I178" s="232">
        <v>21.867999999999999</v>
      </c>
      <c r="J178" s="232">
        <f>ROUND(I178*H178,3)</f>
        <v>6341.7200000000003</v>
      </c>
      <c r="K178" s="233"/>
      <c r="L178" s="234"/>
      <c r="M178" s="235" t="s">
        <v>1</v>
      </c>
      <c r="N178" s="236" t="s">
        <v>39</v>
      </c>
      <c r="O178" s="223">
        <v>0</v>
      </c>
      <c r="P178" s="223">
        <f>O178*H178</f>
        <v>0</v>
      </c>
      <c r="Q178" s="223">
        <v>0.0037799999999999999</v>
      </c>
      <c r="R178" s="223">
        <f>Q178*H178</f>
        <v>1.0962000000000001</v>
      </c>
      <c r="S178" s="223">
        <v>0</v>
      </c>
      <c r="T178" s="22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5" t="s">
        <v>146</v>
      </c>
      <c r="AT178" s="225" t="s">
        <v>187</v>
      </c>
      <c r="AU178" s="225" t="s">
        <v>120</v>
      </c>
      <c r="AY178" s="14" t="s">
        <v>113</v>
      </c>
      <c r="BE178" s="226">
        <f>IF(N178="základná",J178,0)</f>
        <v>0</v>
      </c>
      <c r="BF178" s="226">
        <f>IF(N178="znížená",J178,0)</f>
        <v>6341.7200000000003</v>
      </c>
      <c r="BG178" s="226">
        <f>IF(N178="zákl. prenesená",J178,0)</f>
        <v>0</v>
      </c>
      <c r="BH178" s="226">
        <f>IF(N178="zníž. prenesená",J178,0)</f>
        <v>0</v>
      </c>
      <c r="BI178" s="226">
        <f>IF(N178="nulová",J178,0)</f>
        <v>0</v>
      </c>
      <c r="BJ178" s="14" t="s">
        <v>120</v>
      </c>
      <c r="BK178" s="226">
        <f>ROUND(I178*H178,3)</f>
        <v>6341.7200000000003</v>
      </c>
      <c r="BL178" s="14" t="s">
        <v>119</v>
      </c>
      <c r="BM178" s="225" t="s">
        <v>325</v>
      </c>
    </row>
    <row r="179" s="2" customFormat="1" ht="24.15" customHeight="1">
      <c r="A179" s="29"/>
      <c r="B179" s="30"/>
      <c r="C179" s="227" t="s">
        <v>326</v>
      </c>
      <c r="D179" s="227" t="s">
        <v>187</v>
      </c>
      <c r="E179" s="228" t="s">
        <v>327</v>
      </c>
      <c r="F179" s="229" t="s">
        <v>328</v>
      </c>
      <c r="G179" s="230" t="s">
        <v>196</v>
      </c>
      <c r="H179" s="231">
        <v>40</v>
      </c>
      <c r="I179" s="232">
        <v>22.065000000000001</v>
      </c>
      <c r="J179" s="232">
        <f>ROUND(I179*H179,3)</f>
        <v>882.60000000000002</v>
      </c>
      <c r="K179" s="233"/>
      <c r="L179" s="234"/>
      <c r="M179" s="235" t="s">
        <v>1</v>
      </c>
      <c r="N179" s="236" t="s">
        <v>39</v>
      </c>
      <c r="O179" s="223">
        <v>0</v>
      </c>
      <c r="P179" s="223">
        <f>O179*H179</f>
        <v>0</v>
      </c>
      <c r="Q179" s="223">
        <v>0.00067000000000000002</v>
      </c>
      <c r="R179" s="223">
        <f>Q179*H179</f>
        <v>0.026800000000000001</v>
      </c>
      <c r="S179" s="223">
        <v>0</v>
      </c>
      <c r="T179" s="22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5" t="s">
        <v>146</v>
      </c>
      <c r="AT179" s="225" t="s">
        <v>187</v>
      </c>
      <c r="AU179" s="225" t="s">
        <v>120</v>
      </c>
      <c r="AY179" s="14" t="s">
        <v>113</v>
      </c>
      <c r="BE179" s="226">
        <f>IF(N179="základná",J179,0)</f>
        <v>0</v>
      </c>
      <c r="BF179" s="226">
        <f>IF(N179="znížená",J179,0)</f>
        <v>882.60000000000002</v>
      </c>
      <c r="BG179" s="226">
        <f>IF(N179="zákl. prenesená",J179,0)</f>
        <v>0</v>
      </c>
      <c r="BH179" s="226">
        <f>IF(N179="zníž. prenesená",J179,0)</f>
        <v>0</v>
      </c>
      <c r="BI179" s="226">
        <f>IF(N179="nulová",J179,0)</f>
        <v>0</v>
      </c>
      <c r="BJ179" s="14" t="s">
        <v>120</v>
      </c>
      <c r="BK179" s="226">
        <f>ROUND(I179*H179,3)</f>
        <v>882.60000000000002</v>
      </c>
      <c r="BL179" s="14" t="s">
        <v>119</v>
      </c>
      <c r="BM179" s="225" t="s">
        <v>329</v>
      </c>
    </row>
    <row r="180" s="2" customFormat="1" ht="37.8" customHeight="1">
      <c r="A180" s="29"/>
      <c r="B180" s="30"/>
      <c r="C180" s="214" t="s">
        <v>330</v>
      </c>
      <c r="D180" s="214" t="s">
        <v>115</v>
      </c>
      <c r="E180" s="215" t="s">
        <v>331</v>
      </c>
      <c r="F180" s="216" t="s">
        <v>332</v>
      </c>
      <c r="G180" s="217" t="s">
        <v>135</v>
      </c>
      <c r="H180" s="218">
        <v>55</v>
      </c>
      <c r="I180" s="219">
        <v>0.373</v>
      </c>
      <c r="J180" s="219">
        <f>ROUND(I180*H180,3)</f>
        <v>20.515000000000001</v>
      </c>
      <c r="K180" s="220"/>
      <c r="L180" s="35"/>
      <c r="M180" s="221" t="s">
        <v>1</v>
      </c>
      <c r="N180" s="222" t="s">
        <v>39</v>
      </c>
      <c r="O180" s="223">
        <v>0.016</v>
      </c>
      <c r="P180" s="223">
        <f>O180*H180</f>
        <v>0.88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5" t="s">
        <v>119</v>
      </c>
      <c r="AT180" s="225" t="s">
        <v>115</v>
      </c>
      <c r="AU180" s="225" t="s">
        <v>120</v>
      </c>
      <c r="AY180" s="14" t="s">
        <v>113</v>
      </c>
      <c r="BE180" s="226">
        <f>IF(N180="základná",J180,0)</f>
        <v>0</v>
      </c>
      <c r="BF180" s="226">
        <f>IF(N180="znížená",J180,0)</f>
        <v>20.515000000000001</v>
      </c>
      <c r="BG180" s="226">
        <f>IF(N180="zákl. prenesená",J180,0)</f>
        <v>0</v>
      </c>
      <c r="BH180" s="226">
        <f>IF(N180="zníž. prenesená",J180,0)</f>
        <v>0</v>
      </c>
      <c r="BI180" s="226">
        <f>IF(N180="nulová",J180,0)</f>
        <v>0</v>
      </c>
      <c r="BJ180" s="14" t="s">
        <v>120</v>
      </c>
      <c r="BK180" s="226">
        <f>ROUND(I180*H180,3)</f>
        <v>20.515000000000001</v>
      </c>
      <c r="BL180" s="14" t="s">
        <v>119</v>
      </c>
      <c r="BM180" s="225" t="s">
        <v>333</v>
      </c>
    </row>
    <row r="181" s="2" customFormat="1" ht="24.15" customHeight="1">
      <c r="A181" s="29"/>
      <c r="B181" s="30"/>
      <c r="C181" s="227" t="s">
        <v>334</v>
      </c>
      <c r="D181" s="227" t="s">
        <v>187</v>
      </c>
      <c r="E181" s="228" t="s">
        <v>335</v>
      </c>
      <c r="F181" s="229" t="s">
        <v>336</v>
      </c>
      <c r="G181" s="230" t="s">
        <v>135</v>
      </c>
      <c r="H181" s="231">
        <v>55</v>
      </c>
      <c r="I181" s="232">
        <v>2.0270000000000001</v>
      </c>
      <c r="J181" s="232">
        <f>ROUND(I181*H181,3)</f>
        <v>111.485</v>
      </c>
      <c r="K181" s="233"/>
      <c r="L181" s="234"/>
      <c r="M181" s="235" t="s">
        <v>1</v>
      </c>
      <c r="N181" s="236" t="s">
        <v>39</v>
      </c>
      <c r="O181" s="223">
        <v>0</v>
      </c>
      <c r="P181" s="223">
        <f>O181*H181</f>
        <v>0</v>
      </c>
      <c r="Q181" s="223">
        <v>0.00027999999999999998</v>
      </c>
      <c r="R181" s="223">
        <f>Q181*H181</f>
        <v>0.015399999999999999</v>
      </c>
      <c r="S181" s="223">
        <v>0</v>
      </c>
      <c r="T181" s="22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5" t="s">
        <v>146</v>
      </c>
      <c r="AT181" s="225" t="s">
        <v>187</v>
      </c>
      <c r="AU181" s="225" t="s">
        <v>120</v>
      </c>
      <c r="AY181" s="14" t="s">
        <v>113</v>
      </c>
      <c r="BE181" s="226">
        <f>IF(N181="základná",J181,0)</f>
        <v>0</v>
      </c>
      <c r="BF181" s="226">
        <f>IF(N181="znížená",J181,0)</f>
        <v>111.485</v>
      </c>
      <c r="BG181" s="226">
        <f>IF(N181="zákl. prenesená",J181,0)</f>
        <v>0</v>
      </c>
      <c r="BH181" s="226">
        <f>IF(N181="zníž. prenesená",J181,0)</f>
        <v>0</v>
      </c>
      <c r="BI181" s="226">
        <f>IF(N181="nulová",J181,0)</f>
        <v>0</v>
      </c>
      <c r="BJ181" s="14" t="s">
        <v>120</v>
      </c>
      <c r="BK181" s="226">
        <f>ROUND(I181*H181,3)</f>
        <v>111.485</v>
      </c>
      <c r="BL181" s="14" t="s">
        <v>119</v>
      </c>
      <c r="BM181" s="225" t="s">
        <v>337</v>
      </c>
    </row>
    <row r="182" s="2" customFormat="1" ht="24.15" customHeight="1">
      <c r="A182" s="29"/>
      <c r="B182" s="30"/>
      <c r="C182" s="227" t="s">
        <v>338</v>
      </c>
      <c r="D182" s="227" t="s">
        <v>187</v>
      </c>
      <c r="E182" s="228" t="s">
        <v>339</v>
      </c>
      <c r="F182" s="229" t="s">
        <v>340</v>
      </c>
      <c r="G182" s="230" t="s">
        <v>196</v>
      </c>
      <c r="H182" s="231">
        <v>30</v>
      </c>
      <c r="I182" s="232">
        <v>6.3049999999999997</v>
      </c>
      <c r="J182" s="232">
        <f>ROUND(I182*H182,3)</f>
        <v>189.15000000000001</v>
      </c>
      <c r="K182" s="233"/>
      <c r="L182" s="234"/>
      <c r="M182" s="235" t="s">
        <v>1</v>
      </c>
      <c r="N182" s="236" t="s">
        <v>39</v>
      </c>
      <c r="O182" s="223">
        <v>0</v>
      </c>
      <c r="P182" s="223">
        <f>O182*H182</f>
        <v>0</v>
      </c>
      <c r="Q182" s="223">
        <v>5.0000000000000002E-05</v>
      </c>
      <c r="R182" s="223">
        <f>Q182*H182</f>
        <v>0.0015</v>
      </c>
      <c r="S182" s="223">
        <v>0</v>
      </c>
      <c r="T182" s="22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5" t="s">
        <v>146</v>
      </c>
      <c r="AT182" s="225" t="s">
        <v>187</v>
      </c>
      <c r="AU182" s="225" t="s">
        <v>120</v>
      </c>
      <c r="AY182" s="14" t="s">
        <v>113</v>
      </c>
      <c r="BE182" s="226">
        <f>IF(N182="základná",J182,0)</f>
        <v>0</v>
      </c>
      <c r="BF182" s="226">
        <f>IF(N182="znížená",J182,0)</f>
        <v>189.15000000000001</v>
      </c>
      <c r="BG182" s="226">
        <f>IF(N182="zákl. prenesená",J182,0)</f>
        <v>0</v>
      </c>
      <c r="BH182" s="226">
        <f>IF(N182="zníž. prenesená",J182,0)</f>
        <v>0</v>
      </c>
      <c r="BI182" s="226">
        <f>IF(N182="nulová",J182,0)</f>
        <v>0</v>
      </c>
      <c r="BJ182" s="14" t="s">
        <v>120</v>
      </c>
      <c r="BK182" s="226">
        <f>ROUND(I182*H182,3)</f>
        <v>189.15000000000001</v>
      </c>
      <c r="BL182" s="14" t="s">
        <v>119</v>
      </c>
      <c r="BM182" s="225" t="s">
        <v>341</v>
      </c>
    </row>
    <row r="183" s="2" customFormat="1" ht="37.8" customHeight="1">
      <c r="A183" s="29"/>
      <c r="B183" s="30"/>
      <c r="C183" s="214" t="s">
        <v>342</v>
      </c>
      <c r="D183" s="214" t="s">
        <v>115</v>
      </c>
      <c r="E183" s="215" t="s">
        <v>343</v>
      </c>
      <c r="F183" s="216" t="s">
        <v>344</v>
      </c>
      <c r="G183" s="217" t="s">
        <v>135</v>
      </c>
      <c r="H183" s="218">
        <v>437</v>
      </c>
      <c r="I183" s="219">
        <v>0.76000000000000001</v>
      </c>
      <c r="J183" s="219">
        <f>ROUND(I183*H183,3)</f>
        <v>332.12</v>
      </c>
      <c r="K183" s="220"/>
      <c r="L183" s="35"/>
      <c r="M183" s="221" t="s">
        <v>1</v>
      </c>
      <c r="N183" s="222" t="s">
        <v>39</v>
      </c>
      <c r="O183" s="223">
        <v>0.033000000000000002</v>
      </c>
      <c r="P183" s="223">
        <f>O183*H183</f>
        <v>14.421000000000001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5" t="s">
        <v>119</v>
      </c>
      <c r="AT183" s="225" t="s">
        <v>115</v>
      </c>
      <c r="AU183" s="225" t="s">
        <v>120</v>
      </c>
      <c r="AY183" s="14" t="s">
        <v>113</v>
      </c>
      <c r="BE183" s="226">
        <f>IF(N183="základná",J183,0)</f>
        <v>0</v>
      </c>
      <c r="BF183" s="226">
        <f>IF(N183="znížená",J183,0)</f>
        <v>332.12</v>
      </c>
      <c r="BG183" s="226">
        <f>IF(N183="zákl. prenesená",J183,0)</f>
        <v>0</v>
      </c>
      <c r="BH183" s="226">
        <f>IF(N183="zníž. prenesená",J183,0)</f>
        <v>0</v>
      </c>
      <c r="BI183" s="226">
        <f>IF(N183="nulová",J183,0)</f>
        <v>0</v>
      </c>
      <c r="BJ183" s="14" t="s">
        <v>120</v>
      </c>
      <c r="BK183" s="226">
        <f>ROUND(I183*H183,3)</f>
        <v>332.12</v>
      </c>
      <c r="BL183" s="14" t="s">
        <v>119</v>
      </c>
      <c r="BM183" s="225" t="s">
        <v>345</v>
      </c>
    </row>
    <row r="184" s="2" customFormat="1" ht="24.15" customHeight="1">
      <c r="A184" s="29"/>
      <c r="B184" s="30"/>
      <c r="C184" s="227" t="s">
        <v>346</v>
      </c>
      <c r="D184" s="227" t="s">
        <v>187</v>
      </c>
      <c r="E184" s="228" t="s">
        <v>347</v>
      </c>
      <c r="F184" s="229" t="s">
        <v>348</v>
      </c>
      <c r="G184" s="230" t="s">
        <v>135</v>
      </c>
      <c r="H184" s="231">
        <v>437</v>
      </c>
      <c r="I184" s="232">
        <v>14.640000000000001</v>
      </c>
      <c r="J184" s="232">
        <f>ROUND(I184*H184,3)</f>
        <v>6397.6800000000003</v>
      </c>
      <c r="K184" s="233"/>
      <c r="L184" s="234"/>
      <c r="M184" s="235" t="s">
        <v>1</v>
      </c>
      <c r="N184" s="236" t="s">
        <v>39</v>
      </c>
      <c r="O184" s="223">
        <v>0</v>
      </c>
      <c r="P184" s="223">
        <f>O184*H184</f>
        <v>0</v>
      </c>
      <c r="Q184" s="223">
        <v>0.0025500000000000002</v>
      </c>
      <c r="R184" s="223">
        <f>Q184*H184</f>
        <v>1.1143500000000002</v>
      </c>
      <c r="S184" s="223">
        <v>0</v>
      </c>
      <c r="T184" s="22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5" t="s">
        <v>146</v>
      </c>
      <c r="AT184" s="225" t="s">
        <v>187</v>
      </c>
      <c r="AU184" s="225" t="s">
        <v>120</v>
      </c>
      <c r="AY184" s="14" t="s">
        <v>113</v>
      </c>
      <c r="BE184" s="226">
        <f>IF(N184="základná",J184,0)</f>
        <v>0</v>
      </c>
      <c r="BF184" s="226">
        <f>IF(N184="znížená",J184,0)</f>
        <v>6397.6800000000003</v>
      </c>
      <c r="BG184" s="226">
        <f>IF(N184="zákl. prenesená",J184,0)</f>
        <v>0</v>
      </c>
      <c r="BH184" s="226">
        <f>IF(N184="zníž. prenesená",J184,0)</f>
        <v>0</v>
      </c>
      <c r="BI184" s="226">
        <f>IF(N184="nulová",J184,0)</f>
        <v>0</v>
      </c>
      <c r="BJ184" s="14" t="s">
        <v>120</v>
      </c>
      <c r="BK184" s="226">
        <f>ROUND(I184*H184,3)</f>
        <v>6397.6800000000003</v>
      </c>
      <c r="BL184" s="14" t="s">
        <v>119</v>
      </c>
      <c r="BM184" s="225" t="s">
        <v>349</v>
      </c>
    </row>
    <row r="185" s="2" customFormat="1" ht="24.15" customHeight="1">
      <c r="A185" s="29"/>
      <c r="B185" s="30"/>
      <c r="C185" s="227" t="s">
        <v>350</v>
      </c>
      <c r="D185" s="227" t="s">
        <v>187</v>
      </c>
      <c r="E185" s="228" t="s">
        <v>351</v>
      </c>
      <c r="F185" s="229" t="s">
        <v>352</v>
      </c>
      <c r="G185" s="230" t="s">
        <v>196</v>
      </c>
      <c r="H185" s="231">
        <v>36.402000000000001</v>
      </c>
      <c r="I185" s="232">
        <v>17.760000000000002</v>
      </c>
      <c r="J185" s="232">
        <f>ROUND(I185*H185,3)</f>
        <v>646.5</v>
      </c>
      <c r="K185" s="233"/>
      <c r="L185" s="234"/>
      <c r="M185" s="235" t="s">
        <v>1</v>
      </c>
      <c r="N185" s="236" t="s">
        <v>39</v>
      </c>
      <c r="O185" s="223">
        <v>0</v>
      </c>
      <c r="P185" s="223">
        <f>O185*H185</f>
        <v>0</v>
      </c>
      <c r="Q185" s="223">
        <v>0.00040999999999999999</v>
      </c>
      <c r="R185" s="223">
        <f>Q185*H185</f>
        <v>0.01492482</v>
      </c>
      <c r="S185" s="223">
        <v>0</v>
      </c>
      <c r="T185" s="22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5" t="s">
        <v>146</v>
      </c>
      <c r="AT185" s="225" t="s">
        <v>187</v>
      </c>
      <c r="AU185" s="225" t="s">
        <v>120</v>
      </c>
      <c r="AY185" s="14" t="s">
        <v>113</v>
      </c>
      <c r="BE185" s="226">
        <f>IF(N185="základná",J185,0)</f>
        <v>0</v>
      </c>
      <c r="BF185" s="226">
        <f>IF(N185="znížená",J185,0)</f>
        <v>646.5</v>
      </c>
      <c r="BG185" s="226">
        <f>IF(N185="zákl. prenesená",J185,0)</f>
        <v>0</v>
      </c>
      <c r="BH185" s="226">
        <f>IF(N185="zníž. prenesená",J185,0)</f>
        <v>0</v>
      </c>
      <c r="BI185" s="226">
        <f>IF(N185="nulová",J185,0)</f>
        <v>0</v>
      </c>
      <c r="BJ185" s="14" t="s">
        <v>120</v>
      </c>
      <c r="BK185" s="226">
        <f>ROUND(I185*H185,3)</f>
        <v>646.5</v>
      </c>
      <c r="BL185" s="14" t="s">
        <v>119</v>
      </c>
      <c r="BM185" s="225" t="s">
        <v>353</v>
      </c>
    </row>
    <row r="186" s="2" customFormat="1" ht="16.5" customHeight="1">
      <c r="A186" s="29"/>
      <c r="B186" s="30"/>
      <c r="C186" s="227" t="s">
        <v>354</v>
      </c>
      <c r="D186" s="227" t="s">
        <v>187</v>
      </c>
      <c r="E186" s="228" t="s">
        <v>355</v>
      </c>
      <c r="F186" s="229" t="s">
        <v>356</v>
      </c>
      <c r="G186" s="230" t="s">
        <v>135</v>
      </c>
      <c r="H186" s="231">
        <v>782</v>
      </c>
      <c r="I186" s="232">
        <v>0.62739999999999996</v>
      </c>
      <c r="J186" s="232">
        <f>ROUND(I186*H186,3)</f>
        <v>490.62700000000001</v>
      </c>
      <c r="K186" s="233"/>
      <c r="L186" s="234"/>
      <c r="M186" s="235" t="s">
        <v>1</v>
      </c>
      <c r="N186" s="236" t="s">
        <v>39</v>
      </c>
      <c r="O186" s="223">
        <v>0</v>
      </c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5" t="s">
        <v>146</v>
      </c>
      <c r="AT186" s="225" t="s">
        <v>187</v>
      </c>
      <c r="AU186" s="225" t="s">
        <v>120</v>
      </c>
      <c r="AY186" s="14" t="s">
        <v>113</v>
      </c>
      <c r="BE186" s="226">
        <f>IF(N186="základná",J186,0)</f>
        <v>0</v>
      </c>
      <c r="BF186" s="226">
        <f>IF(N186="znížená",J186,0)</f>
        <v>490.62700000000001</v>
      </c>
      <c r="BG186" s="226">
        <f>IF(N186="zákl. prenesená",J186,0)</f>
        <v>0</v>
      </c>
      <c r="BH186" s="226">
        <f>IF(N186="zníž. prenesená",J186,0)</f>
        <v>0</v>
      </c>
      <c r="BI186" s="226">
        <f>IF(N186="nulová",J186,0)</f>
        <v>0</v>
      </c>
      <c r="BJ186" s="14" t="s">
        <v>120</v>
      </c>
      <c r="BK186" s="226">
        <f>ROUND(I186*H186,3)</f>
        <v>490.62700000000001</v>
      </c>
      <c r="BL186" s="14" t="s">
        <v>119</v>
      </c>
      <c r="BM186" s="225" t="s">
        <v>357</v>
      </c>
    </row>
    <row r="187" s="2" customFormat="1" ht="24.15" customHeight="1">
      <c r="A187" s="29"/>
      <c r="B187" s="30"/>
      <c r="C187" s="214" t="s">
        <v>358</v>
      </c>
      <c r="D187" s="214" t="s">
        <v>115</v>
      </c>
      <c r="E187" s="215" t="s">
        <v>359</v>
      </c>
      <c r="F187" s="216" t="s">
        <v>360</v>
      </c>
      <c r="G187" s="217" t="s">
        <v>196</v>
      </c>
      <c r="H187" s="218">
        <v>1</v>
      </c>
      <c r="I187" s="219">
        <v>20.629999999999999</v>
      </c>
      <c r="J187" s="219">
        <f>ROUND(I187*H187,3)</f>
        <v>20.629999999999999</v>
      </c>
      <c r="K187" s="220"/>
      <c r="L187" s="35"/>
      <c r="M187" s="221" t="s">
        <v>1</v>
      </c>
      <c r="N187" s="222" t="s">
        <v>39</v>
      </c>
      <c r="O187" s="223">
        <v>0.93700000000000006</v>
      </c>
      <c r="P187" s="223">
        <f>O187*H187</f>
        <v>0.93700000000000006</v>
      </c>
      <c r="Q187" s="223">
        <v>0.00079000000000000001</v>
      </c>
      <c r="R187" s="223">
        <f>Q187*H187</f>
        <v>0.00079000000000000001</v>
      </c>
      <c r="S187" s="223">
        <v>0</v>
      </c>
      <c r="T187" s="22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5" t="s">
        <v>119</v>
      </c>
      <c r="AT187" s="225" t="s">
        <v>115</v>
      </c>
      <c r="AU187" s="225" t="s">
        <v>120</v>
      </c>
      <c r="AY187" s="14" t="s">
        <v>113</v>
      </c>
      <c r="BE187" s="226">
        <f>IF(N187="základná",J187,0)</f>
        <v>0</v>
      </c>
      <c r="BF187" s="226">
        <f>IF(N187="znížená",J187,0)</f>
        <v>20.629999999999999</v>
      </c>
      <c r="BG187" s="226">
        <f>IF(N187="zákl. prenesená",J187,0)</f>
        <v>0</v>
      </c>
      <c r="BH187" s="226">
        <f>IF(N187="zníž. prenesená",J187,0)</f>
        <v>0</v>
      </c>
      <c r="BI187" s="226">
        <f>IF(N187="nulová",J187,0)</f>
        <v>0</v>
      </c>
      <c r="BJ187" s="14" t="s">
        <v>120</v>
      </c>
      <c r="BK187" s="226">
        <f>ROUND(I187*H187,3)</f>
        <v>20.629999999999999</v>
      </c>
      <c r="BL187" s="14" t="s">
        <v>119</v>
      </c>
      <c r="BM187" s="225" t="s">
        <v>361</v>
      </c>
    </row>
    <row r="188" s="2" customFormat="1" ht="24.15" customHeight="1">
      <c r="A188" s="29"/>
      <c r="B188" s="30"/>
      <c r="C188" s="227" t="s">
        <v>362</v>
      </c>
      <c r="D188" s="227" t="s">
        <v>187</v>
      </c>
      <c r="E188" s="228" t="s">
        <v>363</v>
      </c>
      <c r="F188" s="229" t="s">
        <v>364</v>
      </c>
      <c r="G188" s="230" t="s">
        <v>196</v>
      </c>
      <c r="H188" s="231">
        <v>1</v>
      </c>
      <c r="I188" s="232">
        <v>2700</v>
      </c>
      <c r="J188" s="232">
        <f>ROUND(I188*H188,3)</f>
        <v>2700</v>
      </c>
      <c r="K188" s="233"/>
      <c r="L188" s="234"/>
      <c r="M188" s="235" t="s">
        <v>1</v>
      </c>
      <c r="N188" s="236" t="s">
        <v>39</v>
      </c>
      <c r="O188" s="223">
        <v>0</v>
      </c>
      <c r="P188" s="223">
        <f>O188*H188</f>
        <v>0</v>
      </c>
      <c r="Q188" s="223">
        <v>0.018499999999999999</v>
      </c>
      <c r="R188" s="223">
        <f>Q188*H188</f>
        <v>0.018499999999999999</v>
      </c>
      <c r="S188" s="223">
        <v>0</v>
      </c>
      <c r="T188" s="22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5" t="s">
        <v>146</v>
      </c>
      <c r="AT188" s="225" t="s">
        <v>187</v>
      </c>
      <c r="AU188" s="225" t="s">
        <v>120</v>
      </c>
      <c r="AY188" s="14" t="s">
        <v>113</v>
      </c>
      <c r="BE188" s="226">
        <f>IF(N188="základná",J188,0)</f>
        <v>0</v>
      </c>
      <c r="BF188" s="226">
        <f>IF(N188="znížená",J188,0)</f>
        <v>2700</v>
      </c>
      <c r="BG188" s="226">
        <f>IF(N188="zákl. prenesená",J188,0)</f>
        <v>0</v>
      </c>
      <c r="BH188" s="226">
        <f>IF(N188="zníž. prenesená",J188,0)</f>
        <v>0</v>
      </c>
      <c r="BI188" s="226">
        <f>IF(N188="nulová",J188,0)</f>
        <v>0</v>
      </c>
      <c r="BJ188" s="14" t="s">
        <v>120</v>
      </c>
      <c r="BK188" s="226">
        <f>ROUND(I188*H188,3)</f>
        <v>2700</v>
      </c>
      <c r="BL188" s="14" t="s">
        <v>119</v>
      </c>
      <c r="BM188" s="225" t="s">
        <v>365</v>
      </c>
    </row>
    <row r="189" s="2" customFormat="1" ht="24.15" customHeight="1">
      <c r="A189" s="29"/>
      <c r="B189" s="30"/>
      <c r="C189" s="214" t="s">
        <v>366</v>
      </c>
      <c r="D189" s="214" t="s">
        <v>115</v>
      </c>
      <c r="E189" s="215" t="s">
        <v>367</v>
      </c>
      <c r="F189" s="216" t="s">
        <v>368</v>
      </c>
      <c r="G189" s="217" t="s">
        <v>196</v>
      </c>
      <c r="H189" s="218">
        <v>5</v>
      </c>
      <c r="I189" s="219">
        <v>31.219999999999999</v>
      </c>
      <c r="J189" s="219">
        <f>ROUND(I189*H189,3)</f>
        <v>156.09999999999999</v>
      </c>
      <c r="K189" s="220"/>
      <c r="L189" s="35"/>
      <c r="M189" s="221" t="s">
        <v>1</v>
      </c>
      <c r="N189" s="222" t="s">
        <v>39</v>
      </c>
      <c r="O189" s="223">
        <v>1.47</v>
      </c>
      <c r="P189" s="223">
        <f>O189*H189</f>
        <v>7.3499999999999996</v>
      </c>
      <c r="Q189" s="223">
        <v>0.00081999999999999998</v>
      </c>
      <c r="R189" s="223">
        <f>Q189*H189</f>
        <v>0.0040999999999999995</v>
      </c>
      <c r="S189" s="223">
        <v>0</v>
      </c>
      <c r="T189" s="22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5" t="s">
        <v>119</v>
      </c>
      <c r="AT189" s="225" t="s">
        <v>115</v>
      </c>
      <c r="AU189" s="225" t="s">
        <v>120</v>
      </c>
      <c r="AY189" s="14" t="s">
        <v>113</v>
      </c>
      <c r="BE189" s="226">
        <f>IF(N189="základná",J189,0)</f>
        <v>0</v>
      </c>
      <c r="BF189" s="226">
        <f>IF(N189="znížená",J189,0)</f>
        <v>156.09999999999999</v>
      </c>
      <c r="BG189" s="226">
        <f>IF(N189="zákl. prenesená",J189,0)</f>
        <v>0</v>
      </c>
      <c r="BH189" s="226">
        <f>IF(N189="zníž. prenesená",J189,0)</f>
        <v>0</v>
      </c>
      <c r="BI189" s="226">
        <f>IF(N189="nulová",J189,0)</f>
        <v>0</v>
      </c>
      <c r="BJ189" s="14" t="s">
        <v>120</v>
      </c>
      <c r="BK189" s="226">
        <f>ROUND(I189*H189,3)</f>
        <v>156.09999999999999</v>
      </c>
      <c r="BL189" s="14" t="s">
        <v>119</v>
      </c>
      <c r="BM189" s="225" t="s">
        <v>369</v>
      </c>
    </row>
    <row r="190" s="2" customFormat="1" ht="24.15" customHeight="1">
      <c r="A190" s="29"/>
      <c r="B190" s="30"/>
      <c r="C190" s="227" t="s">
        <v>370</v>
      </c>
      <c r="D190" s="227" t="s">
        <v>187</v>
      </c>
      <c r="E190" s="228" t="s">
        <v>371</v>
      </c>
      <c r="F190" s="229" t="s">
        <v>372</v>
      </c>
      <c r="G190" s="230" t="s">
        <v>200</v>
      </c>
      <c r="H190" s="231">
        <v>7</v>
      </c>
      <c r="I190" s="232">
        <v>300</v>
      </c>
      <c r="J190" s="232">
        <f>ROUND(I190*H190,3)</f>
        <v>2100</v>
      </c>
      <c r="K190" s="233"/>
      <c r="L190" s="234"/>
      <c r="M190" s="235" t="s">
        <v>1</v>
      </c>
      <c r="N190" s="236" t="s">
        <v>39</v>
      </c>
      <c r="O190" s="223">
        <v>0</v>
      </c>
      <c r="P190" s="223">
        <f>O190*H190</f>
        <v>0</v>
      </c>
      <c r="Q190" s="223">
        <v>0.085000000000000006</v>
      </c>
      <c r="R190" s="223">
        <f>Q190*H190</f>
        <v>0.59500000000000008</v>
      </c>
      <c r="S190" s="223">
        <v>0</v>
      </c>
      <c r="T190" s="22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5" t="s">
        <v>146</v>
      </c>
      <c r="AT190" s="225" t="s">
        <v>187</v>
      </c>
      <c r="AU190" s="225" t="s">
        <v>120</v>
      </c>
      <c r="AY190" s="14" t="s">
        <v>113</v>
      </c>
      <c r="BE190" s="226">
        <f>IF(N190="základná",J190,0)</f>
        <v>0</v>
      </c>
      <c r="BF190" s="226">
        <f>IF(N190="znížená",J190,0)</f>
        <v>2100</v>
      </c>
      <c r="BG190" s="226">
        <f>IF(N190="zákl. prenesená",J190,0)</f>
        <v>0</v>
      </c>
      <c r="BH190" s="226">
        <f>IF(N190="zníž. prenesená",J190,0)</f>
        <v>0</v>
      </c>
      <c r="BI190" s="226">
        <f>IF(N190="nulová",J190,0)</f>
        <v>0</v>
      </c>
      <c r="BJ190" s="14" t="s">
        <v>120</v>
      </c>
      <c r="BK190" s="226">
        <f>ROUND(I190*H190,3)</f>
        <v>2100</v>
      </c>
      <c r="BL190" s="14" t="s">
        <v>119</v>
      </c>
      <c r="BM190" s="225" t="s">
        <v>373</v>
      </c>
    </row>
    <row r="191" s="2" customFormat="1" ht="16.5" customHeight="1">
      <c r="A191" s="29"/>
      <c r="B191" s="30"/>
      <c r="C191" s="227" t="s">
        <v>374</v>
      </c>
      <c r="D191" s="227" t="s">
        <v>187</v>
      </c>
      <c r="E191" s="228" t="s">
        <v>375</v>
      </c>
      <c r="F191" s="229" t="s">
        <v>376</v>
      </c>
      <c r="G191" s="230" t="s">
        <v>200</v>
      </c>
      <c r="H191" s="231">
        <v>5</v>
      </c>
      <c r="I191" s="232">
        <v>35</v>
      </c>
      <c r="J191" s="232">
        <f>ROUND(I191*H191,3)</f>
        <v>175</v>
      </c>
      <c r="K191" s="233"/>
      <c r="L191" s="234"/>
      <c r="M191" s="235" t="s">
        <v>1</v>
      </c>
      <c r="N191" s="236" t="s">
        <v>39</v>
      </c>
      <c r="O191" s="223">
        <v>0</v>
      </c>
      <c r="P191" s="223">
        <f>O191*H191</f>
        <v>0</v>
      </c>
      <c r="Q191" s="223">
        <v>0.016</v>
      </c>
      <c r="R191" s="223">
        <f>Q191*H191</f>
        <v>0.080000000000000002</v>
      </c>
      <c r="S191" s="223">
        <v>0</v>
      </c>
      <c r="T191" s="22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5" t="s">
        <v>146</v>
      </c>
      <c r="AT191" s="225" t="s">
        <v>187</v>
      </c>
      <c r="AU191" s="225" t="s">
        <v>120</v>
      </c>
      <c r="AY191" s="14" t="s">
        <v>113</v>
      </c>
      <c r="BE191" s="226">
        <f>IF(N191="základná",J191,0)</f>
        <v>0</v>
      </c>
      <c r="BF191" s="226">
        <f>IF(N191="znížená",J191,0)</f>
        <v>175</v>
      </c>
      <c r="BG191" s="226">
        <f>IF(N191="zákl. prenesená",J191,0)</f>
        <v>0</v>
      </c>
      <c r="BH191" s="226">
        <f>IF(N191="zníž. prenesená",J191,0)</f>
        <v>0</v>
      </c>
      <c r="BI191" s="226">
        <f>IF(N191="nulová",J191,0)</f>
        <v>0</v>
      </c>
      <c r="BJ191" s="14" t="s">
        <v>120</v>
      </c>
      <c r="BK191" s="226">
        <f>ROUND(I191*H191,3)</f>
        <v>175</v>
      </c>
      <c r="BL191" s="14" t="s">
        <v>119</v>
      </c>
      <c r="BM191" s="225" t="s">
        <v>377</v>
      </c>
    </row>
    <row r="192" s="2" customFormat="1" ht="21.75" customHeight="1">
      <c r="A192" s="29"/>
      <c r="B192" s="30"/>
      <c r="C192" s="227" t="s">
        <v>378</v>
      </c>
      <c r="D192" s="227" t="s">
        <v>187</v>
      </c>
      <c r="E192" s="228" t="s">
        <v>379</v>
      </c>
      <c r="F192" s="229" t="s">
        <v>380</v>
      </c>
      <c r="G192" s="230" t="s">
        <v>381</v>
      </c>
      <c r="H192" s="231">
        <v>5</v>
      </c>
      <c r="I192" s="232">
        <v>35</v>
      </c>
      <c r="J192" s="232">
        <f>ROUND(I192*H192,3)</f>
        <v>175</v>
      </c>
      <c r="K192" s="233"/>
      <c r="L192" s="234"/>
      <c r="M192" s="235" t="s">
        <v>1</v>
      </c>
      <c r="N192" s="236" t="s">
        <v>39</v>
      </c>
      <c r="O192" s="223">
        <v>0</v>
      </c>
      <c r="P192" s="223">
        <f>O192*H192</f>
        <v>0</v>
      </c>
      <c r="Q192" s="223">
        <v>0.0080000000000000002</v>
      </c>
      <c r="R192" s="223">
        <f>Q192*H192</f>
        <v>0.040000000000000001</v>
      </c>
      <c r="S192" s="223">
        <v>0</v>
      </c>
      <c r="T192" s="22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5" t="s">
        <v>146</v>
      </c>
      <c r="AT192" s="225" t="s">
        <v>187</v>
      </c>
      <c r="AU192" s="225" t="s">
        <v>120</v>
      </c>
      <c r="AY192" s="14" t="s">
        <v>113</v>
      </c>
      <c r="BE192" s="226">
        <f>IF(N192="základná",J192,0)</f>
        <v>0</v>
      </c>
      <c r="BF192" s="226">
        <f>IF(N192="znížená",J192,0)</f>
        <v>175</v>
      </c>
      <c r="BG192" s="226">
        <f>IF(N192="zákl. prenesená",J192,0)</f>
        <v>0</v>
      </c>
      <c r="BH192" s="226">
        <f>IF(N192="zníž. prenesená",J192,0)</f>
        <v>0</v>
      </c>
      <c r="BI192" s="226">
        <f>IF(N192="nulová",J192,0)</f>
        <v>0</v>
      </c>
      <c r="BJ192" s="14" t="s">
        <v>120</v>
      </c>
      <c r="BK192" s="226">
        <f>ROUND(I192*H192,3)</f>
        <v>175</v>
      </c>
      <c r="BL192" s="14" t="s">
        <v>119</v>
      </c>
      <c r="BM192" s="225" t="s">
        <v>382</v>
      </c>
    </row>
    <row r="193" s="2" customFormat="1" ht="24.15" customHeight="1">
      <c r="A193" s="29"/>
      <c r="B193" s="30"/>
      <c r="C193" s="214" t="s">
        <v>383</v>
      </c>
      <c r="D193" s="214" t="s">
        <v>115</v>
      </c>
      <c r="E193" s="215" t="s">
        <v>384</v>
      </c>
      <c r="F193" s="216" t="s">
        <v>385</v>
      </c>
      <c r="G193" s="217" t="s">
        <v>196</v>
      </c>
      <c r="H193" s="218">
        <v>32</v>
      </c>
      <c r="I193" s="219">
        <v>27.09</v>
      </c>
      <c r="J193" s="219">
        <f>ROUND(I193*H193,3)</f>
        <v>866.88</v>
      </c>
      <c r="K193" s="220"/>
      <c r="L193" s="35"/>
      <c r="M193" s="221" t="s">
        <v>1</v>
      </c>
      <c r="N193" s="222" t="s">
        <v>39</v>
      </c>
      <c r="O193" s="223">
        <v>0.71899999999999997</v>
      </c>
      <c r="P193" s="223">
        <f>O193*H193</f>
        <v>23.007999999999999</v>
      </c>
      <c r="Q193" s="223">
        <v>0.00081999999999999998</v>
      </c>
      <c r="R193" s="223">
        <f>Q193*H193</f>
        <v>0.026239999999999999</v>
      </c>
      <c r="S193" s="223">
        <v>0</v>
      </c>
      <c r="T193" s="22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5" t="s">
        <v>119</v>
      </c>
      <c r="AT193" s="225" t="s">
        <v>115</v>
      </c>
      <c r="AU193" s="225" t="s">
        <v>120</v>
      </c>
      <c r="AY193" s="14" t="s">
        <v>113</v>
      </c>
      <c r="BE193" s="226">
        <f>IF(N193="základná",J193,0)</f>
        <v>0</v>
      </c>
      <c r="BF193" s="226">
        <f>IF(N193="znížená",J193,0)</f>
        <v>866.88</v>
      </c>
      <c r="BG193" s="226">
        <f>IF(N193="zákl. prenesená",J193,0)</f>
        <v>0</v>
      </c>
      <c r="BH193" s="226">
        <f>IF(N193="zníž. prenesená",J193,0)</f>
        <v>0</v>
      </c>
      <c r="BI193" s="226">
        <f>IF(N193="nulová",J193,0)</f>
        <v>0</v>
      </c>
      <c r="BJ193" s="14" t="s">
        <v>120</v>
      </c>
      <c r="BK193" s="226">
        <f>ROUND(I193*H193,3)</f>
        <v>866.88</v>
      </c>
      <c r="BL193" s="14" t="s">
        <v>119</v>
      </c>
      <c r="BM193" s="225" t="s">
        <v>386</v>
      </c>
    </row>
    <row r="194" s="2" customFormat="1" ht="37.8" customHeight="1">
      <c r="A194" s="29"/>
      <c r="B194" s="30"/>
      <c r="C194" s="227" t="s">
        <v>387</v>
      </c>
      <c r="D194" s="227" t="s">
        <v>187</v>
      </c>
      <c r="E194" s="228" t="s">
        <v>388</v>
      </c>
      <c r="F194" s="229" t="s">
        <v>389</v>
      </c>
      <c r="G194" s="230" t="s">
        <v>196</v>
      </c>
      <c r="H194" s="231">
        <v>3</v>
      </c>
      <c r="I194" s="232">
        <v>78.528999999999996</v>
      </c>
      <c r="J194" s="232">
        <f>ROUND(I194*H194,3)</f>
        <v>235.58699999999999</v>
      </c>
      <c r="K194" s="233"/>
      <c r="L194" s="234"/>
      <c r="M194" s="235" t="s">
        <v>1</v>
      </c>
      <c r="N194" s="236" t="s">
        <v>39</v>
      </c>
      <c r="O194" s="223">
        <v>0</v>
      </c>
      <c r="P194" s="223">
        <f>O194*H194</f>
        <v>0</v>
      </c>
      <c r="Q194" s="223">
        <v>0.0089999999999999993</v>
      </c>
      <c r="R194" s="223">
        <f>Q194*H194</f>
        <v>0.026999999999999996</v>
      </c>
      <c r="S194" s="223">
        <v>0</v>
      </c>
      <c r="T194" s="22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5" t="s">
        <v>146</v>
      </c>
      <c r="AT194" s="225" t="s">
        <v>187</v>
      </c>
      <c r="AU194" s="225" t="s">
        <v>120</v>
      </c>
      <c r="AY194" s="14" t="s">
        <v>113</v>
      </c>
      <c r="BE194" s="226">
        <f>IF(N194="základná",J194,0)</f>
        <v>0</v>
      </c>
      <c r="BF194" s="226">
        <f>IF(N194="znížená",J194,0)</f>
        <v>235.58699999999999</v>
      </c>
      <c r="BG194" s="226">
        <f>IF(N194="zákl. prenesená",J194,0)</f>
        <v>0</v>
      </c>
      <c r="BH194" s="226">
        <f>IF(N194="zníž. prenesená",J194,0)</f>
        <v>0</v>
      </c>
      <c r="BI194" s="226">
        <f>IF(N194="nulová",J194,0)</f>
        <v>0</v>
      </c>
      <c r="BJ194" s="14" t="s">
        <v>120</v>
      </c>
      <c r="BK194" s="226">
        <f>ROUND(I194*H194,3)</f>
        <v>235.58699999999999</v>
      </c>
      <c r="BL194" s="14" t="s">
        <v>119</v>
      </c>
      <c r="BM194" s="225" t="s">
        <v>390</v>
      </c>
    </row>
    <row r="195" s="2" customFormat="1" ht="37.8" customHeight="1">
      <c r="A195" s="29"/>
      <c r="B195" s="30"/>
      <c r="C195" s="227" t="s">
        <v>391</v>
      </c>
      <c r="D195" s="227" t="s">
        <v>187</v>
      </c>
      <c r="E195" s="228" t="s">
        <v>392</v>
      </c>
      <c r="F195" s="229" t="s">
        <v>393</v>
      </c>
      <c r="G195" s="230" t="s">
        <v>196</v>
      </c>
      <c r="H195" s="231">
        <v>1</v>
      </c>
      <c r="I195" s="232">
        <v>189.13800000000001</v>
      </c>
      <c r="J195" s="232">
        <f>ROUND(I195*H195,3)</f>
        <v>189.13800000000001</v>
      </c>
      <c r="K195" s="233"/>
      <c r="L195" s="234"/>
      <c r="M195" s="235" t="s">
        <v>1</v>
      </c>
      <c r="N195" s="236" t="s">
        <v>39</v>
      </c>
      <c r="O195" s="223">
        <v>0</v>
      </c>
      <c r="P195" s="223">
        <f>O195*H195</f>
        <v>0</v>
      </c>
      <c r="Q195" s="223">
        <v>0.021999999999999999</v>
      </c>
      <c r="R195" s="223">
        <f>Q195*H195</f>
        <v>0.021999999999999999</v>
      </c>
      <c r="S195" s="223">
        <v>0</v>
      </c>
      <c r="T195" s="22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5" t="s">
        <v>146</v>
      </c>
      <c r="AT195" s="225" t="s">
        <v>187</v>
      </c>
      <c r="AU195" s="225" t="s">
        <v>120</v>
      </c>
      <c r="AY195" s="14" t="s">
        <v>113</v>
      </c>
      <c r="BE195" s="226">
        <f>IF(N195="základná",J195,0)</f>
        <v>0</v>
      </c>
      <c r="BF195" s="226">
        <f>IF(N195="znížená",J195,0)</f>
        <v>189.13800000000001</v>
      </c>
      <c r="BG195" s="226">
        <f>IF(N195="zákl. prenesená",J195,0)</f>
        <v>0</v>
      </c>
      <c r="BH195" s="226">
        <f>IF(N195="zníž. prenesená",J195,0)</f>
        <v>0</v>
      </c>
      <c r="BI195" s="226">
        <f>IF(N195="nulová",J195,0)</f>
        <v>0</v>
      </c>
      <c r="BJ195" s="14" t="s">
        <v>120</v>
      </c>
      <c r="BK195" s="226">
        <f>ROUND(I195*H195,3)</f>
        <v>189.13800000000001</v>
      </c>
      <c r="BL195" s="14" t="s">
        <v>119</v>
      </c>
      <c r="BM195" s="225" t="s">
        <v>394</v>
      </c>
    </row>
    <row r="196" s="2" customFormat="1" ht="37.8" customHeight="1">
      <c r="A196" s="29"/>
      <c r="B196" s="30"/>
      <c r="C196" s="227" t="s">
        <v>395</v>
      </c>
      <c r="D196" s="227" t="s">
        <v>187</v>
      </c>
      <c r="E196" s="228" t="s">
        <v>396</v>
      </c>
      <c r="F196" s="229" t="s">
        <v>397</v>
      </c>
      <c r="G196" s="230" t="s">
        <v>196</v>
      </c>
      <c r="H196" s="231">
        <v>6</v>
      </c>
      <c r="I196" s="232">
        <v>122</v>
      </c>
      <c r="J196" s="232">
        <f>ROUND(I196*H196,3)</f>
        <v>732</v>
      </c>
      <c r="K196" s="233"/>
      <c r="L196" s="234"/>
      <c r="M196" s="235" t="s">
        <v>1</v>
      </c>
      <c r="N196" s="236" t="s">
        <v>39</v>
      </c>
      <c r="O196" s="223">
        <v>0</v>
      </c>
      <c r="P196" s="223">
        <f>O196*H196</f>
        <v>0</v>
      </c>
      <c r="Q196" s="223">
        <v>0.014999999999999999</v>
      </c>
      <c r="R196" s="223">
        <f>Q196*H196</f>
        <v>0.089999999999999997</v>
      </c>
      <c r="S196" s="223">
        <v>0</v>
      </c>
      <c r="T196" s="22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5" t="s">
        <v>146</v>
      </c>
      <c r="AT196" s="225" t="s">
        <v>187</v>
      </c>
      <c r="AU196" s="225" t="s">
        <v>120</v>
      </c>
      <c r="AY196" s="14" t="s">
        <v>113</v>
      </c>
      <c r="BE196" s="226">
        <f>IF(N196="základná",J196,0)</f>
        <v>0</v>
      </c>
      <c r="BF196" s="226">
        <f>IF(N196="znížená",J196,0)</f>
        <v>732</v>
      </c>
      <c r="BG196" s="226">
        <f>IF(N196="zákl. prenesená",J196,0)</f>
        <v>0</v>
      </c>
      <c r="BH196" s="226">
        <f>IF(N196="zníž. prenesená",J196,0)</f>
        <v>0</v>
      </c>
      <c r="BI196" s="226">
        <f>IF(N196="nulová",J196,0)</f>
        <v>0</v>
      </c>
      <c r="BJ196" s="14" t="s">
        <v>120</v>
      </c>
      <c r="BK196" s="226">
        <f>ROUND(I196*H196,3)</f>
        <v>732</v>
      </c>
      <c r="BL196" s="14" t="s">
        <v>119</v>
      </c>
      <c r="BM196" s="225" t="s">
        <v>398</v>
      </c>
    </row>
    <row r="197" s="2" customFormat="1" ht="24.15" customHeight="1">
      <c r="A197" s="29"/>
      <c r="B197" s="30"/>
      <c r="C197" s="227" t="s">
        <v>399</v>
      </c>
      <c r="D197" s="227" t="s">
        <v>187</v>
      </c>
      <c r="E197" s="228" t="s">
        <v>400</v>
      </c>
      <c r="F197" s="229" t="s">
        <v>401</v>
      </c>
      <c r="G197" s="230" t="s">
        <v>196</v>
      </c>
      <c r="H197" s="231">
        <v>1</v>
      </c>
      <c r="I197" s="232">
        <v>135.328</v>
      </c>
      <c r="J197" s="232">
        <f>ROUND(I197*H197,3)</f>
        <v>135.328</v>
      </c>
      <c r="K197" s="233"/>
      <c r="L197" s="234"/>
      <c r="M197" s="235" t="s">
        <v>1</v>
      </c>
      <c r="N197" s="236" t="s">
        <v>39</v>
      </c>
      <c r="O197" s="223">
        <v>0</v>
      </c>
      <c r="P197" s="223">
        <f>O197*H197</f>
        <v>0</v>
      </c>
      <c r="Q197" s="223">
        <v>0.019</v>
      </c>
      <c r="R197" s="223">
        <f>Q197*H197</f>
        <v>0.019</v>
      </c>
      <c r="S197" s="223">
        <v>0</v>
      </c>
      <c r="T197" s="22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5" t="s">
        <v>146</v>
      </c>
      <c r="AT197" s="225" t="s">
        <v>187</v>
      </c>
      <c r="AU197" s="225" t="s">
        <v>120</v>
      </c>
      <c r="AY197" s="14" t="s">
        <v>113</v>
      </c>
      <c r="BE197" s="226">
        <f>IF(N197="základná",J197,0)</f>
        <v>0</v>
      </c>
      <c r="BF197" s="226">
        <f>IF(N197="znížená",J197,0)</f>
        <v>135.328</v>
      </c>
      <c r="BG197" s="226">
        <f>IF(N197="zákl. prenesená",J197,0)</f>
        <v>0</v>
      </c>
      <c r="BH197" s="226">
        <f>IF(N197="zníž. prenesená",J197,0)</f>
        <v>0</v>
      </c>
      <c r="BI197" s="226">
        <f>IF(N197="nulová",J197,0)</f>
        <v>0</v>
      </c>
      <c r="BJ197" s="14" t="s">
        <v>120</v>
      </c>
      <c r="BK197" s="226">
        <f>ROUND(I197*H197,3)</f>
        <v>135.328</v>
      </c>
      <c r="BL197" s="14" t="s">
        <v>119</v>
      </c>
      <c r="BM197" s="225" t="s">
        <v>402</v>
      </c>
    </row>
    <row r="198" s="2" customFormat="1" ht="24.15" customHeight="1">
      <c r="A198" s="29"/>
      <c r="B198" s="30"/>
      <c r="C198" s="227" t="s">
        <v>403</v>
      </c>
      <c r="D198" s="227" t="s">
        <v>187</v>
      </c>
      <c r="E198" s="228" t="s">
        <v>404</v>
      </c>
      <c r="F198" s="229" t="s">
        <v>405</v>
      </c>
      <c r="G198" s="230" t="s">
        <v>381</v>
      </c>
      <c r="H198" s="231">
        <v>4</v>
      </c>
      <c r="I198" s="232">
        <v>106</v>
      </c>
      <c r="J198" s="232">
        <f>ROUND(I198*H198,3)</f>
        <v>424</v>
      </c>
      <c r="K198" s="233"/>
      <c r="L198" s="234"/>
      <c r="M198" s="235" t="s">
        <v>1</v>
      </c>
      <c r="N198" s="236" t="s">
        <v>39</v>
      </c>
      <c r="O198" s="223">
        <v>0</v>
      </c>
      <c r="P198" s="223">
        <f>O198*H198</f>
        <v>0</v>
      </c>
      <c r="Q198" s="223">
        <v>0.032000000000000001</v>
      </c>
      <c r="R198" s="223">
        <f>Q198*H198</f>
        <v>0.128</v>
      </c>
      <c r="S198" s="223">
        <v>0</v>
      </c>
      <c r="T198" s="22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5" t="s">
        <v>146</v>
      </c>
      <c r="AT198" s="225" t="s">
        <v>187</v>
      </c>
      <c r="AU198" s="225" t="s">
        <v>120</v>
      </c>
      <c r="AY198" s="14" t="s">
        <v>113</v>
      </c>
      <c r="BE198" s="226">
        <f>IF(N198="základná",J198,0)</f>
        <v>0</v>
      </c>
      <c r="BF198" s="226">
        <f>IF(N198="znížená",J198,0)</f>
        <v>424</v>
      </c>
      <c r="BG198" s="226">
        <f>IF(N198="zákl. prenesená",J198,0)</f>
        <v>0</v>
      </c>
      <c r="BH198" s="226">
        <f>IF(N198="zníž. prenesená",J198,0)</f>
        <v>0</v>
      </c>
      <c r="BI198" s="226">
        <f>IF(N198="nulová",J198,0)</f>
        <v>0</v>
      </c>
      <c r="BJ198" s="14" t="s">
        <v>120</v>
      </c>
      <c r="BK198" s="226">
        <f>ROUND(I198*H198,3)</f>
        <v>424</v>
      </c>
      <c r="BL198" s="14" t="s">
        <v>119</v>
      </c>
      <c r="BM198" s="225" t="s">
        <v>406</v>
      </c>
    </row>
    <row r="199" s="2" customFormat="1" ht="44.25" customHeight="1">
      <c r="A199" s="29"/>
      <c r="B199" s="30"/>
      <c r="C199" s="227" t="s">
        <v>407</v>
      </c>
      <c r="D199" s="227" t="s">
        <v>187</v>
      </c>
      <c r="E199" s="228" t="s">
        <v>408</v>
      </c>
      <c r="F199" s="229" t="s">
        <v>409</v>
      </c>
      <c r="G199" s="230" t="s">
        <v>196</v>
      </c>
      <c r="H199" s="231">
        <v>14</v>
      </c>
      <c r="I199" s="232">
        <v>58.280000000000001</v>
      </c>
      <c r="J199" s="232">
        <f>ROUND(I199*H199,3)</f>
        <v>815.91999999999996</v>
      </c>
      <c r="K199" s="233"/>
      <c r="L199" s="234"/>
      <c r="M199" s="235" t="s">
        <v>1</v>
      </c>
      <c r="N199" s="236" t="s">
        <v>39</v>
      </c>
      <c r="O199" s="223">
        <v>0</v>
      </c>
      <c r="P199" s="223">
        <f>O199*H199</f>
        <v>0</v>
      </c>
      <c r="Q199" s="223">
        <v>0.0054999999999999997</v>
      </c>
      <c r="R199" s="223">
        <f>Q199*H199</f>
        <v>0.076999999999999999</v>
      </c>
      <c r="S199" s="223">
        <v>0</v>
      </c>
      <c r="T199" s="22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5" t="s">
        <v>146</v>
      </c>
      <c r="AT199" s="225" t="s">
        <v>187</v>
      </c>
      <c r="AU199" s="225" t="s">
        <v>120</v>
      </c>
      <c r="AY199" s="14" t="s">
        <v>113</v>
      </c>
      <c r="BE199" s="226">
        <f>IF(N199="základná",J199,0)</f>
        <v>0</v>
      </c>
      <c r="BF199" s="226">
        <f>IF(N199="znížená",J199,0)</f>
        <v>815.91999999999996</v>
      </c>
      <c r="BG199" s="226">
        <f>IF(N199="zákl. prenesená",J199,0)</f>
        <v>0</v>
      </c>
      <c r="BH199" s="226">
        <f>IF(N199="zníž. prenesená",J199,0)</f>
        <v>0</v>
      </c>
      <c r="BI199" s="226">
        <f>IF(N199="nulová",J199,0)</f>
        <v>0</v>
      </c>
      <c r="BJ199" s="14" t="s">
        <v>120</v>
      </c>
      <c r="BK199" s="226">
        <f>ROUND(I199*H199,3)</f>
        <v>815.91999999999996</v>
      </c>
      <c r="BL199" s="14" t="s">
        <v>119</v>
      </c>
      <c r="BM199" s="225" t="s">
        <v>410</v>
      </c>
    </row>
    <row r="200" s="2" customFormat="1" ht="16.5" customHeight="1">
      <c r="A200" s="29"/>
      <c r="B200" s="30"/>
      <c r="C200" s="227" t="s">
        <v>411</v>
      </c>
      <c r="D200" s="227" t="s">
        <v>187</v>
      </c>
      <c r="E200" s="228" t="s">
        <v>412</v>
      </c>
      <c r="F200" s="229" t="s">
        <v>413</v>
      </c>
      <c r="G200" s="230" t="s">
        <v>196</v>
      </c>
      <c r="H200" s="231">
        <v>3</v>
      </c>
      <c r="I200" s="232">
        <v>21.931999999999999</v>
      </c>
      <c r="J200" s="232">
        <f>ROUND(I200*H200,3)</f>
        <v>65.796000000000006</v>
      </c>
      <c r="K200" s="233"/>
      <c r="L200" s="234"/>
      <c r="M200" s="235" t="s">
        <v>1</v>
      </c>
      <c r="N200" s="236" t="s">
        <v>39</v>
      </c>
      <c r="O200" s="223">
        <v>0</v>
      </c>
      <c r="P200" s="223">
        <f>O200*H200</f>
        <v>0</v>
      </c>
      <c r="Q200" s="223">
        <v>0.0050000000000000001</v>
      </c>
      <c r="R200" s="223">
        <f>Q200*H200</f>
        <v>0.014999999999999999</v>
      </c>
      <c r="S200" s="223">
        <v>0</v>
      </c>
      <c r="T200" s="22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5" t="s">
        <v>146</v>
      </c>
      <c r="AT200" s="225" t="s">
        <v>187</v>
      </c>
      <c r="AU200" s="225" t="s">
        <v>120</v>
      </c>
      <c r="AY200" s="14" t="s">
        <v>113</v>
      </c>
      <c r="BE200" s="226">
        <f>IF(N200="základná",J200,0)</f>
        <v>0</v>
      </c>
      <c r="BF200" s="226">
        <f>IF(N200="znížená",J200,0)</f>
        <v>65.796000000000006</v>
      </c>
      <c r="BG200" s="226">
        <f>IF(N200="zákl. prenesená",J200,0)</f>
        <v>0</v>
      </c>
      <c r="BH200" s="226">
        <f>IF(N200="zníž. prenesená",J200,0)</f>
        <v>0</v>
      </c>
      <c r="BI200" s="226">
        <f>IF(N200="nulová",J200,0)</f>
        <v>0</v>
      </c>
      <c r="BJ200" s="14" t="s">
        <v>120</v>
      </c>
      <c r="BK200" s="226">
        <f>ROUND(I200*H200,3)</f>
        <v>65.796000000000006</v>
      </c>
      <c r="BL200" s="14" t="s">
        <v>119</v>
      </c>
      <c r="BM200" s="225" t="s">
        <v>414</v>
      </c>
    </row>
    <row r="201" s="2" customFormat="1" ht="24.15" customHeight="1">
      <c r="A201" s="29"/>
      <c r="B201" s="30"/>
      <c r="C201" s="214" t="s">
        <v>415</v>
      </c>
      <c r="D201" s="214" t="s">
        <v>115</v>
      </c>
      <c r="E201" s="215" t="s">
        <v>416</v>
      </c>
      <c r="F201" s="216" t="s">
        <v>417</v>
      </c>
      <c r="G201" s="217" t="s">
        <v>196</v>
      </c>
      <c r="H201" s="218">
        <v>2</v>
      </c>
      <c r="I201" s="219">
        <v>29.120000000000001</v>
      </c>
      <c r="J201" s="219">
        <f>ROUND(I201*H201,3)</f>
        <v>58.240000000000002</v>
      </c>
      <c r="K201" s="220"/>
      <c r="L201" s="35"/>
      <c r="M201" s="221" t="s">
        <v>1</v>
      </c>
      <c r="N201" s="222" t="s">
        <v>39</v>
      </c>
      <c r="O201" s="223">
        <v>0.81000000000000005</v>
      </c>
      <c r="P201" s="223">
        <f>O201*H201</f>
        <v>1.6200000000000001</v>
      </c>
      <c r="Q201" s="223">
        <v>0.0016199999999999999</v>
      </c>
      <c r="R201" s="223">
        <f>Q201*H201</f>
        <v>0.0032399999999999998</v>
      </c>
      <c r="S201" s="223">
        <v>0</v>
      </c>
      <c r="T201" s="22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5" t="s">
        <v>119</v>
      </c>
      <c r="AT201" s="225" t="s">
        <v>115</v>
      </c>
      <c r="AU201" s="225" t="s">
        <v>120</v>
      </c>
      <c r="AY201" s="14" t="s">
        <v>113</v>
      </c>
      <c r="BE201" s="226">
        <f>IF(N201="základná",J201,0)</f>
        <v>0</v>
      </c>
      <c r="BF201" s="226">
        <f>IF(N201="znížená",J201,0)</f>
        <v>58.240000000000002</v>
      </c>
      <c r="BG201" s="226">
        <f>IF(N201="zákl. prenesená",J201,0)</f>
        <v>0</v>
      </c>
      <c r="BH201" s="226">
        <f>IF(N201="zníž. prenesená",J201,0)</f>
        <v>0</v>
      </c>
      <c r="BI201" s="226">
        <f>IF(N201="nulová",J201,0)</f>
        <v>0</v>
      </c>
      <c r="BJ201" s="14" t="s">
        <v>120</v>
      </c>
      <c r="BK201" s="226">
        <f>ROUND(I201*H201,3)</f>
        <v>58.240000000000002</v>
      </c>
      <c r="BL201" s="14" t="s">
        <v>119</v>
      </c>
      <c r="BM201" s="225" t="s">
        <v>418</v>
      </c>
    </row>
    <row r="202" s="2" customFormat="1" ht="37.8" customHeight="1">
      <c r="A202" s="29"/>
      <c r="B202" s="30"/>
      <c r="C202" s="227" t="s">
        <v>419</v>
      </c>
      <c r="D202" s="227" t="s">
        <v>187</v>
      </c>
      <c r="E202" s="228" t="s">
        <v>420</v>
      </c>
      <c r="F202" s="229" t="s">
        <v>421</v>
      </c>
      <c r="G202" s="230" t="s">
        <v>196</v>
      </c>
      <c r="H202" s="231">
        <v>2</v>
      </c>
      <c r="I202" s="232">
        <v>66.753</v>
      </c>
      <c r="J202" s="232">
        <f>ROUND(I202*H202,3)</f>
        <v>133.506</v>
      </c>
      <c r="K202" s="233"/>
      <c r="L202" s="234"/>
      <c r="M202" s="235" t="s">
        <v>1</v>
      </c>
      <c r="N202" s="236" t="s">
        <v>39</v>
      </c>
      <c r="O202" s="223">
        <v>0</v>
      </c>
      <c r="P202" s="223">
        <f>O202*H202</f>
        <v>0</v>
      </c>
      <c r="Q202" s="223">
        <v>0.0061999999999999998</v>
      </c>
      <c r="R202" s="223">
        <f>Q202*H202</f>
        <v>0.0124</v>
      </c>
      <c r="S202" s="223">
        <v>0</v>
      </c>
      <c r="T202" s="22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5" t="s">
        <v>146</v>
      </c>
      <c r="AT202" s="225" t="s">
        <v>187</v>
      </c>
      <c r="AU202" s="225" t="s">
        <v>120</v>
      </c>
      <c r="AY202" s="14" t="s">
        <v>113</v>
      </c>
      <c r="BE202" s="226">
        <f>IF(N202="základná",J202,0)</f>
        <v>0</v>
      </c>
      <c r="BF202" s="226">
        <f>IF(N202="znížená",J202,0)</f>
        <v>133.506</v>
      </c>
      <c r="BG202" s="226">
        <f>IF(N202="zákl. prenesená",J202,0)</f>
        <v>0</v>
      </c>
      <c r="BH202" s="226">
        <f>IF(N202="zníž. prenesená",J202,0)</f>
        <v>0</v>
      </c>
      <c r="BI202" s="226">
        <f>IF(N202="nulová",J202,0)</f>
        <v>0</v>
      </c>
      <c r="BJ202" s="14" t="s">
        <v>120</v>
      </c>
      <c r="BK202" s="226">
        <f>ROUND(I202*H202,3)</f>
        <v>133.506</v>
      </c>
      <c r="BL202" s="14" t="s">
        <v>119</v>
      </c>
      <c r="BM202" s="225" t="s">
        <v>422</v>
      </c>
    </row>
    <row r="203" s="2" customFormat="1" ht="24.15" customHeight="1">
      <c r="A203" s="29"/>
      <c r="B203" s="30"/>
      <c r="C203" s="214" t="s">
        <v>423</v>
      </c>
      <c r="D203" s="214" t="s">
        <v>115</v>
      </c>
      <c r="E203" s="215" t="s">
        <v>424</v>
      </c>
      <c r="F203" s="216" t="s">
        <v>425</v>
      </c>
      <c r="G203" s="217" t="s">
        <v>196</v>
      </c>
      <c r="H203" s="218">
        <v>3</v>
      </c>
      <c r="I203" s="219">
        <v>14.23</v>
      </c>
      <c r="J203" s="219">
        <f>ROUND(I203*H203,3)</f>
        <v>42.689999999999998</v>
      </c>
      <c r="K203" s="220"/>
      <c r="L203" s="35"/>
      <c r="M203" s="221" t="s">
        <v>1</v>
      </c>
      <c r="N203" s="222" t="s">
        <v>39</v>
      </c>
      <c r="O203" s="223">
        <v>0.67007000000000005</v>
      </c>
      <c r="P203" s="223">
        <f>O203*H203</f>
        <v>2.0102100000000003</v>
      </c>
      <c r="Q203" s="223">
        <v>0.00035523</v>
      </c>
      <c r="R203" s="223">
        <f>Q203*H203</f>
        <v>0.00106569</v>
      </c>
      <c r="S203" s="223">
        <v>0</v>
      </c>
      <c r="T203" s="22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5" t="s">
        <v>119</v>
      </c>
      <c r="AT203" s="225" t="s">
        <v>115</v>
      </c>
      <c r="AU203" s="225" t="s">
        <v>120</v>
      </c>
      <c r="AY203" s="14" t="s">
        <v>113</v>
      </c>
      <c r="BE203" s="226">
        <f>IF(N203="základná",J203,0)</f>
        <v>0</v>
      </c>
      <c r="BF203" s="226">
        <f>IF(N203="znížená",J203,0)</f>
        <v>42.689999999999998</v>
      </c>
      <c r="BG203" s="226">
        <f>IF(N203="zákl. prenesená",J203,0)</f>
        <v>0</v>
      </c>
      <c r="BH203" s="226">
        <f>IF(N203="zníž. prenesená",J203,0)</f>
        <v>0</v>
      </c>
      <c r="BI203" s="226">
        <f>IF(N203="nulová",J203,0)</f>
        <v>0</v>
      </c>
      <c r="BJ203" s="14" t="s">
        <v>120</v>
      </c>
      <c r="BK203" s="226">
        <f>ROUND(I203*H203,3)</f>
        <v>42.689999999999998</v>
      </c>
      <c r="BL203" s="14" t="s">
        <v>119</v>
      </c>
      <c r="BM203" s="225" t="s">
        <v>426</v>
      </c>
    </row>
    <row r="204" s="2" customFormat="1" ht="16.5" customHeight="1">
      <c r="A204" s="29"/>
      <c r="B204" s="30"/>
      <c r="C204" s="227" t="s">
        <v>427</v>
      </c>
      <c r="D204" s="227" t="s">
        <v>187</v>
      </c>
      <c r="E204" s="228" t="s">
        <v>428</v>
      </c>
      <c r="F204" s="229" t="s">
        <v>429</v>
      </c>
      <c r="G204" s="230" t="s">
        <v>196</v>
      </c>
      <c r="H204" s="231">
        <v>3</v>
      </c>
      <c r="I204" s="232">
        <v>785</v>
      </c>
      <c r="J204" s="232">
        <f>ROUND(I204*H204,3)</f>
        <v>2355</v>
      </c>
      <c r="K204" s="233"/>
      <c r="L204" s="234"/>
      <c r="M204" s="235" t="s">
        <v>1</v>
      </c>
      <c r="N204" s="236" t="s">
        <v>39</v>
      </c>
      <c r="O204" s="223">
        <v>0</v>
      </c>
      <c r="P204" s="223">
        <f>O204*H204</f>
        <v>0</v>
      </c>
      <c r="Q204" s="223">
        <v>0.048000000000000001</v>
      </c>
      <c r="R204" s="223">
        <f>Q204*H204</f>
        <v>0.14400000000000002</v>
      </c>
      <c r="S204" s="223">
        <v>0</v>
      </c>
      <c r="T204" s="22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5" t="s">
        <v>146</v>
      </c>
      <c r="AT204" s="225" t="s">
        <v>187</v>
      </c>
      <c r="AU204" s="225" t="s">
        <v>120</v>
      </c>
      <c r="AY204" s="14" t="s">
        <v>113</v>
      </c>
      <c r="BE204" s="226">
        <f>IF(N204="základná",J204,0)</f>
        <v>0</v>
      </c>
      <c r="BF204" s="226">
        <f>IF(N204="znížená",J204,0)</f>
        <v>2355</v>
      </c>
      <c r="BG204" s="226">
        <f>IF(N204="zákl. prenesená",J204,0)</f>
        <v>0</v>
      </c>
      <c r="BH204" s="226">
        <f>IF(N204="zníž. prenesená",J204,0)</f>
        <v>0</v>
      </c>
      <c r="BI204" s="226">
        <f>IF(N204="nulová",J204,0)</f>
        <v>0</v>
      </c>
      <c r="BJ204" s="14" t="s">
        <v>120</v>
      </c>
      <c r="BK204" s="226">
        <f>ROUND(I204*H204,3)</f>
        <v>2355</v>
      </c>
      <c r="BL204" s="14" t="s">
        <v>119</v>
      </c>
      <c r="BM204" s="225" t="s">
        <v>430</v>
      </c>
    </row>
    <row r="205" s="2" customFormat="1" ht="24.15" customHeight="1">
      <c r="A205" s="29"/>
      <c r="B205" s="30"/>
      <c r="C205" s="227" t="s">
        <v>431</v>
      </c>
      <c r="D205" s="227" t="s">
        <v>187</v>
      </c>
      <c r="E205" s="228" t="s">
        <v>432</v>
      </c>
      <c r="F205" s="229" t="s">
        <v>433</v>
      </c>
      <c r="G205" s="230" t="s">
        <v>196</v>
      </c>
      <c r="H205" s="231">
        <v>3</v>
      </c>
      <c r="I205" s="232">
        <v>85.236000000000004</v>
      </c>
      <c r="J205" s="232">
        <f>ROUND(I205*H205,3)</f>
        <v>255.708</v>
      </c>
      <c r="K205" s="233"/>
      <c r="L205" s="234"/>
      <c r="M205" s="235" t="s">
        <v>1</v>
      </c>
      <c r="N205" s="236" t="s">
        <v>39</v>
      </c>
      <c r="O205" s="223">
        <v>0</v>
      </c>
      <c r="P205" s="223">
        <f>O205*H205</f>
        <v>0</v>
      </c>
      <c r="Q205" s="223">
        <v>0.032000000000000001</v>
      </c>
      <c r="R205" s="223">
        <f>Q205*H205</f>
        <v>0.096000000000000002</v>
      </c>
      <c r="S205" s="223">
        <v>0</v>
      </c>
      <c r="T205" s="22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5" t="s">
        <v>146</v>
      </c>
      <c r="AT205" s="225" t="s">
        <v>187</v>
      </c>
      <c r="AU205" s="225" t="s">
        <v>120</v>
      </c>
      <c r="AY205" s="14" t="s">
        <v>113</v>
      </c>
      <c r="BE205" s="226">
        <f>IF(N205="základná",J205,0)</f>
        <v>0</v>
      </c>
      <c r="BF205" s="226">
        <f>IF(N205="znížená",J205,0)</f>
        <v>255.708</v>
      </c>
      <c r="BG205" s="226">
        <f>IF(N205="zákl. prenesená",J205,0)</f>
        <v>0</v>
      </c>
      <c r="BH205" s="226">
        <f>IF(N205="zníž. prenesená",J205,0)</f>
        <v>0</v>
      </c>
      <c r="BI205" s="226">
        <f>IF(N205="nulová",J205,0)</f>
        <v>0</v>
      </c>
      <c r="BJ205" s="14" t="s">
        <v>120</v>
      </c>
      <c r="BK205" s="226">
        <f>ROUND(I205*H205,3)</f>
        <v>255.708</v>
      </c>
      <c r="BL205" s="14" t="s">
        <v>119</v>
      </c>
      <c r="BM205" s="225" t="s">
        <v>434</v>
      </c>
    </row>
    <row r="206" s="2" customFormat="1" ht="16.5" customHeight="1">
      <c r="A206" s="29"/>
      <c r="B206" s="30"/>
      <c r="C206" s="227" t="s">
        <v>435</v>
      </c>
      <c r="D206" s="227" t="s">
        <v>187</v>
      </c>
      <c r="E206" s="228" t="s">
        <v>436</v>
      </c>
      <c r="F206" s="229" t="s">
        <v>437</v>
      </c>
      <c r="G206" s="230" t="s">
        <v>200</v>
      </c>
      <c r="H206" s="231">
        <v>3</v>
      </c>
      <c r="I206" s="232">
        <v>20.2483</v>
      </c>
      <c r="J206" s="232">
        <f>ROUND(I206*H206,3)</f>
        <v>60.744999999999997</v>
      </c>
      <c r="K206" s="233"/>
      <c r="L206" s="234"/>
      <c r="M206" s="235" t="s">
        <v>1</v>
      </c>
      <c r="N206" s="236" t="s">
        <v>39</v>
      </c>
      <c r="O206" s="223">
        <v>0</v>
      </c>
      <c r="P206" s="223">
        <f>O206*H206</f>
        <v>0</v>
      </c>
      <c r="Q206" s="223">
        <v>0.0035999999999999999</v>
      </c>
      <c r="R206" s="223">
        <f>Q206*H206</f>
        <v>0.010800000000000001</v>
      </c>
      <c r="S206" s="223">
        <v>0</v>
      </c>
      <c r="T206" s="224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5" t="s">
        <v>146</v>
      </c>
      <c r="AT206" s="225" t="s">
        <v>187</v>
      </c>
      <c r="AU206" s="225" t="s">
        <v>120</v>
      </c>
      <c r="AY206" s="14" t="s">
        <v>113</v>
      </c>
      <c r="BE206" s="226">
        <f>IF(N206="základná",J206,0)</f>
        <v>0</v>
      </c>
      <c r="BF206" s="226">
        <f>IF(N206="znížená",J206,0)</f>
        <v>60.744999999999997</v>
      </c>
      <c r="BG206" s="226">
        <f>IF(N206="zákl. prenesená",J206,0)</f>
        <v>0</v>
      </c>
      <c r="BH206" s="226">
        <f>IF(N206="zníž. prenesená",J206,0)</f>
        <v>0</v>
      </c>
      <c r="BI206" s="226">
        <f>IF(N206="nulová",J206,0)</f>
        <v>0</v>
      </c>
      <c r="BJ206" s="14" t="s">
        <v>120</v>
      </c>
      <c r="BK206" s="226">
        <f>ROUND(I206*H206,3)</f>
        <v>60.744999999999997</v>
      </c>
      <c r="BL206" s="14" t="s">
        <v>119</v>
      </c>
      <c r="BM206" s="225" t="s">
        <v>438</v>
      </c>
    </row>
    <row r="207" s="2" customFormat="1" ht="24.15" customHeight="1">
      <c r="A207" s="29"/>
      <c r="B207" s="30"/>
      <c r="C207" s="214" t="s">
        <v>439</v>
      </c>
      <c r="D207" s="214" t="s">
        <v>115</v>
      </c>
      <c r="E207" s="215" t="s">
        <v>440</v>
      </c>
      <c r="F207" s="216" t="s">
        <v>441</v>
      </c>
      <c r="G207" s="217" t="s">
        <v>196</v>
      </c>
      <c r="H207" s="218">
        <v>1</v>
      </c>
      <c r="I207" s="219">
        <v>31.120000000000001</v>
      </c>
      <c r="J207" s="219">
        <f>ROUND(I207*H207,3)</f>
        <v>31.120000000000001</v>
      </c>
      <c r="K207" s="220"/>
      <c r="L207" s="35"/>
      <c r="M207" s="221" t="s">
        <v>1</v>
      </c>
      <c r="N207" s="222" t="s">
        <v>39</v>
      </c>
      <c r="O207" s="223">
        <v>1.4139999999999999</v>
      </c>
      <c r="P207" s="223">
        <f>O207*H207</f>
        <v>1.4139999999999999</v>
      </c>
      <c r="Q207" s="223">
        <v>0.00036000000000000002</v>
      </c>
      <c r="R207" s="223">
        <f>Q207*H207</f>
        <v>0.00036000000000000002</v>
      </c>
      <c r="S207" s="223">
        <v>0</v>
      </c>
      <c r="T207" s="22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5" t="s">
        <v>119</v>
      </c>
      <c r="AT207" s="225" t="s">
        <v>115</v>
      </c>
      <c r="AU207" s="225" t="s">
        <v>120</v>
      </c>
      <c r="AY207" s="14" t="s">
        <v>113</v>
      </c>
      <c r="BE207" s="226">
        <f>IF(N207="základná",J207,0)</f>
        <v>0</v>
      </c>
      <c r="BF207" s="226">
        <f>IF(N207="znížená",J207,0)</f>
        <v>31.120000000000001</v>
      </c>
      <c r="BG207" s="226">
        <f>IF(N207="zákl. prenesená",J207,0)</f>
        <v>0</v>
      </c>
      <c r="BH207" s="226">
        <f>IF(N207="zníž. prenesená",J207,0)</f>
        <v>0</v>
      </c>
      <c r="BI207" s="226">
        <f>IF(N207="nulová",J207,0)</f>
        <v>0</v>
      </c>
      <c r="BJ207" s="14" t="s">
        <v>120</v>
      </c>
      <c r="BK207" s="226">
        <f>ROUND(I207*H207,3)</f>
        <v>31.120000000000001</v>
      </c>
      <c r="BL207" s="14" t="s">
        <v>119</v>
      </c>
      <c r="BM207" s="225" t="s">
        <v>442</v>
      </c>
    </row>
    <row r="208" s="2" customFormat="1" ht="24.15" customHeight="1">
      <c r="A208" s="29"/>
      <c r="B208" s="30"/>
      <c r="C208" s="227" t="s">
        <v>443</v>
      </c>
      <c r="D208" s="227" t="s">
        <v>187</v>
      </c>
      <c r="E208" s="228" t="s">
        <v>444</v>
      </c>
      <c r="F208" s="229" t="s">
        <v>445</v>
      </c>
      <c r="G208" s="230" t="s">
        <v>196</v>
      </c>
      <c r="H208" s="231">
        <v>1</v>
      </c>
      <c r="I208" s="232">
        <v>1834</v>
      </c>
      <c r="J208" s="232">
        <f>ROUND(I208*H208,3)</f>
        <v>1834</v>
      </c>
      <c r="K208" s="233"/>
      <c r="L208" s="234"/>
      <c r="M208" s="235" t="s">
        <v>1</v>
      </c>
      <c r="N208" s="236" t="s">
        <v>39</v>
      </c>
      <c r="O208" s="223">
        <v>0</v>
      </c>
      <c r="P208" s="223">
        <f>O208*H208</f>
        <v>0</v>
      </c>
      <c r="Q208" s="223">
        <v>0.085999999999999993</v>
      </c>
      <c r="R208" s="223">
        <f>Q208*H208</f>
        <v>0.085999999999999993</v>
      </c>
      <c r="S208" s="223">
        <v>0</v>
      </c>
      <c r="T208" s="22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5" t="s">
        <v>146</v>
      </c>
      <c r="AT208" s="225" t="s">
        <v>187</v>
      </c>
      <c r="AU208" s="225" t="s">
        <v>120</v>
      </c>
      <c r="AY208" s="14" t="s">
        <v>113</v>
      </c>
      <c r="BE208" s="226">
        <f>IF(N208="základná",J208,0)</f>
        <v>0</v>
      </c>
      <c r="BF208" s="226">
        <f>IF(N208="znížená",J208,0)</f>
        <v>1834</v>
      </c>
      <c r="BG208" s="226">
        <f>IF(N208="zákl. prenesená",J208,0)</f>
        <v>0</v>
      </c>
      <c r="BH208" s="226">
        <f>IF(N208="zníž. prenesená",J208,0)</f>
        <v>0</v>
      </c>
      <c r="BI208" s="226">
        <f>IF(N208="nulová",J208,0)</f>
        <v>0</v>
      </c>
      <c r="BJ208" s="14" t="s">
        <v>120</v>
      </c>
      <c r="BK208" s="226">
        <f>ROUND(I208*H208,3)</f>
        <v>1834</v>
      </c>
      <c r="BL208" s="14" t="s">
        <v>119</v>
      </c>
      <c r="BM208" s="225" t="s">
        <v>446</v>
      </c>
    </row>
    <row r="209" s="2" customFormat="1" ht="33" customHeight="1">
      <c r="A209" s="29"/>
      <c r="B209" s="30"/>
      <c r="C209" s="214" t="s">
        <v>447</v>
      </c>
      <c r="D209" s="214" t="s">
        <v>115</v>
      </c>
      <c r="E209" s="215" t="s">
        <v>448</v>
      </c>
      <c r="F209" s="216" t="s">
        <v>449</v>
      </c>
      <c r="G209" s="217" t="s">
        <v>196</v>
      </c>
      <c r="H209" s="218">
        <v>30</v>
      </c>
      <c r="I209" s="219">
        <v>65.829999999999998</v>
      </c>
      <c r="J209" s="219">
        <f>ROUND(I209*H209,3)</f>
        <v>1974.9000000000001</v>
      </c>
      <c r="K209" s="220"/>
      <c r="L209" s="35"/>
      <c r="M209" s="221" t="s">
        <v>1</v>
      </c>
      <c r="N209" s="222" t="s">
        <v>39</v>
      </c>
      <c r="O209" s="223">
        <v>3.28599</v>
      </c>
      <c r="P209" s="223">
        <f>O209*H209</f>
        <v>98.579700000000003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5" t="s">
        <v>119</v>
      </c>
      <c r="AT209" s="225" t="s">
        <v>115</v>
      </c>
      <c r="AU209" s="225" t="s">
        <v>120</v>
      </c>
      <c r="AY209" s="14" t="s">
        <v>113</v>
      </c>
      <c r="BE209" s="226">
        <f>IF(N209="základná",J209,0)</f>
        <v>0</v>
      </c>
      <c r="BF209" s="226">
        <f>IF(N209="znížená",J209,0)</f>
        <v>1974.9000000000001</v>
      </c>
      <c r="BG209" s="226">
        <f>IF(N209="zákl. prenesená",J209,0)</f>
        <v>0</v>
      </c>
      <c r="BH209" s="226">
        <f>IF(N209="zníž. prenesená",J209,0)</f>
        <v>0</v>
      </c>
      <c r="BI209" s="226">
        <f>IF(N209="nulová",J209,0)</f>
        <v>0</v>
      </c>
      <c r="BJ209" s="14" t="s">
        <v>120</v>
      </c>
      <c r="BK209" s="226">
        <f>ROUND(I209*H209,3)</f>
        <v>1974.9000000000001</v>
      </c>
      <c r="BL209" s="14" t="s">
        <v>119</v>
      </c>
      <c r="BM209" s="225" t="s">
        <v>450</v>
      </c>
    </row>
    <row r="210" s="2" customFormat="1" ht="24.15" customHeight="1">
      <c r="A210" s="29"/>
      <c r="B210" s="30"/>
      <c r="C210" s="227" t="s">
        <v>451</v>
      </c>
      <c r="D210" s="227" t="s">
        <v>187</v>
      </c>
      <c r="E210" s="228" t="s">
        <v>452</v>
      </c>
      <c r="F210" s="229" t="s">
        <v>453</v>
      </c>
      <c r="G210" s="230" t="s">
        <v>196</v>
      </c>
      <c r="H210" s="231">
        <v>30</v>
      </c>
      <c r="I210" s="232">
        <v>35.43</v>
      </c>
      <c r="J210" s="232">
        <f>ROUND(I210*H210,3)</f>
        <v>1062.9000000000001</v>
      </c>
      <c r="K210" s="233"/>
      <c r="L210" s="234"/>
      <c r="M210" s="235" t="s">
        <v>1</v>
      </c>
      <c r="N210" s="236" t="s">
        <v>39</v>
      </c>
      <c r="O210" s="223">
        <v>0</v>
      </c>
      <c r="P210" s="223">
        <f>O210*H210</f>
        <v>0</v>
      </c>
      <c r="Q210" s="223">
        <v>0.0018500000000000001</v>
      </c>
      <c r="R210" s="223">
        <f>Q210*H210</f>
        <v>0.055500000000000001</v>
      </c>
      <c r="S210" s="223">
        <v>0</v>
      </c>
      <c r="T210" s="22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5" t="s">
        <v>146</v>
      </c>
      <c r="AT210" s="225" t="s">
        <v>187</v>
      </c>
      <c r="AU210" s="225" t="s">
        <v>120</v>
      </c>
      <c r="AY210" s="14" t="s">
        <v>113</v>
      </c>
      <c r="BE210" s="226">
        <f>IF(N210="základná",J210,0)</f>
        <v>0</v>
      </c>
      <c r="BF210" s="226">
        <f>IF(N210="znížená",J210,0)</f>
        <v>1062.9000000000001</v>
      </c>
      <c r="BG210" s="226">
        <f>IF(N210="zákl. prenesená",J210,0)</f>
        <v>0</v>
      </c>
      <c r="BH210" s="226">
        <f>IF(N210="zníž. prenesená",J210,0)</f>
        <v>0</v>
      </c>
      <c r="BI210" s="226">
        <f>IF(N210="nulová",J210,0)</f>
        <v>0</v>
      </c>
      <c r="BJ210" s="14" t="s">
        <v>120</v>
      </c>
      <c r="BK210" s="226">
        <f>ROUND(I210*H210,3)</f>
        <v>1062.9000000000001</v>
      </c>
      <c r="BL210" s="14" t="s">
        <v>119</v>
      </c>
      <c r="BM210" s="225" t="s">
        <v>454</v>
      </c>
    </row>
    <row r="211" s="2" customFormat="1" ht="33" customHeight="1">
      <c r="A211" s="29"/>
      <c r="B211" s="30"/>
      <c r="C211" s="214" t="s">
        <v>455</v>
      </c>
      <c r="D211" s="214" t="s">
        <v>115</v>
      </c>
      <c r="E211" s="215" t="s">
        <v>456</v>
      </c>
      <c r="F211" s="216" t="s">
        <v>457</v>
      </c>
      <c r="G211" s="217" t="s">
        <v>196</v>
      </c>
      <c r="H211" s="218">
        <v>30</v>
      </c>
      <c r="I211" s="219">
        <v>24.039999999999999</v>
      </c>
      <c r="J211" s="219">
        <f>ROUND(I211*H211,3)</f>
        <v>721.20000000000005</v>
      </c>
      <c r="K211" s="220"/>
      <c r="L211" s="35"/>
      <c r="M211" s="221" t="s">
        <v>1</v>
      </c>
      <c r="N211" s="222" t="s">
        <v>39</v>
      </c>
      <c r="O211" s="223">
        <v>1.1180000000000001</v>
      </c>
      <c r="P211" s="223">
        <f>O211*H211</f>
        <v>33.540000000000006</v>
      </c>
      <c r="Q211" s="223">
        <v>0.00072000000000000005</v>
      </c>
      <c r="R211" s="223">
        <f>Q211*H211</f>
        <v>0.021600000000000001</v>
      </c>
      <c r="S211" s="223">
        <v>0</v>
      </c>
      <c r="T211" s="22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5" t="s">
        <v>119</v>
      </c>
      <c r="AT211" s="225" t="s">
        <v>115</v>
      </c>
      <c r="AU211" s="225" t="s">
        <v>120</v>
      </c>
      <c r="AY211" s="14" t="s">
        <v>113</v>
      </c>
      <c r="BE211" s="226">
        <f>IF(N211="základná",J211,0)</f>
        <v>0</v>
      </c>
      <c r="BF211" s="226">
        <f>IF(N211="znížená",J211,0)</f>
        <v>721.20000000000005</v>
      </c>
      <c r="BG211" s="226">
        <f>IF(N211="zákl. prenesená",J211,0)</f>
        <v>0</v>
      </c>
      <c r="BH211" s="226">
        <f>IF(N211="zníž. prenesená",J211,0)</f>
        <v>0</v>
      </c>
      <c r="BI211" s="226">
        <f>IF(N211="nulová",J211,0)</f>
        <v>0</v>
      </c>
      <c r="BJ211" s="14" t="s">
        <v>120</v>
      </c>
      <c r="BK211" s="226">
        <f>ROUND(I211*H211,3)</f>
        <v>721.20000000000005</v>
      </c>
      <c r="BL211" s="14" t="s">
        <v>119</v>
      </c>
      <c r="BM211" s="225" t="s">
        <v>458</v>
      </c>
    </row>
    <row r="212" s="2" customFormat="1" ht="16.5" customHeight="1">
      <c r="A212" s="29"/>
      <c r="B212" s="30"/>
      <c r="C212" s="227" t="s">
        <v>459</v>
      </c>
      <c r="D212" s="227" t="s">
        <v>187</v>
      </c>
      <c r="E212" s="228" t="s">
        <v>460</v>
      </c>
      <c r="F212" s="229" t="s">
        <v>461</v>
      </c>
      <c r="G212" s="230" t="s">
        <v>196</v>
      </c>
      <c r="H212" s="231">
        <v>30</v>
      </c>
      <c r="I212" s="232">
        <v>77</v>
      </c>
      <c r="J212" s="232">
        <f>ROUND(I212*H212,3)</f>
        <v>2310</v>
      </c>
      <c r="K212" s="233"/>
      <c r="L212" s="234"/>
      <c r="M212" s="235" t="s">
        <v>1</v>
      </c>
      <c r="N212" s="236" t="s">
        <v>39</v>
      </c>
      <c r="O212" s="223">
        <v>0</v>
      </c>
      <c r="P212" s="223">
        <f>O212*H212</f>
        <v>0</v>
      </c>
      <c r="Q212" s="223">
        <v>0.0025000000000000001</v>
      </c>
      <c r="R212" s="223">
        <f>Q212*H212</f>
        <v>0.074999999999999997</v>
      </c>
      <c r="S212" s="223">
        <v>0</v>
      </c>
      <c r="T212" s="224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5" t="s">
        <v>146</v>
      </c>
      <c r="AT212" s="225" t="s">
        <v>187</v>
      </c>
      <c r="AU212" s="225" t="s">
        <v>120</v>
      </c>
      <c r="AY212" s="14" t="s">
        <v>113</v>
      </c>
      <c r="BE212" s="226">
        <f>IF(N212="základná",J212,0)</f>
        <v>0</v>
      </c>
      <c r="BF212" s="226">
        <f>IF(N212="znížená",J212,0)</f>
        <v>2310</v>
      </c>
      <c r="BG212" s="226">
        <f>IF(N212="zákl. prenesená",J212,0)</f>
        <v>0</v>
      </c>
      <c r="BH212" s="226">
        <f>IF(N212="zníž. prenesená",J212,0)</f>
        <v>0</v>
      </c>
      <c r="BI212" s="226">
        <f>IF(N212="nulová",J212,0)</f>
        <v>0</v>
      </c>
      <c r="BJ212" s="14" t="s">
        <v>120</v>
      </c>
      <c r="BK212" s="226">
        <f>ROUND(I212*H212,3)</f>
        <v>2310</v>
      </c>
      <c r="BL212" s="14" t="s">
        <v>119</v>
      </c>
      <c r="BM212" s="225" t="s">
        <v>462</v>
      </c>
    </row>
    <row r="213" s="2" customFormat="1" ht="24.15" customHeight="1">
      <c r="A213" s="29"/>
      <c r="B213" s="30"/>
      <c r="C213" s="227" t="s">
        <v>463</v>
      </c>
      <c r="D213" s="227" t="s">
        <v>187</v>
      </c>
      <c r="E213" s="228" t="s">
        <v>464</v>
      </c>
      <c r="F213" s="229" t="s">
        <v>465</v>
      </c>
      <c r="G213" s="230" t="s">
        <v>196</v>
      </c>
      <c r="H213" s="231">
        <v>30</v>
      </c>
      <c r="I213" s="232">
        <v>29.893000000000001</v>
      </c>
      <c r="J213" s="232">
        <f>ROUND(I213*H213,3)</f>
        <v>896.78999999999996</v>
      </c>
      <c r="K213" s="233"/>
      <c r="L213" s="234"/>
      <c r="M213" s="235" t="s">
        <v>1</v>
      </c>
      <c r="N213" s="236" t="s">
        <v>39</v>
      </c>
      <c r="O213" s="223">
        <v>0</v>
      </c>
      <c r="P213" s="223">
        <f>O213*H213</f>
        <v>0</v>
      </c>
      <c r="Q213" s="223">
        <v>0.00346</v>
      </c>
      <c r="R213" s="223">
        <f>Q213*H213</f>
        <v>0.1038</v>
      </c>
      <c r="S213" s="223">
        <v>0</v>
      </c>
      <c r="T213" s="22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5" t="s">
        <v>146</v>
      </c>
      <c r="AT213" s="225" t="s">
        <v>187</v>
      </c>
      <c r="AU213" s="225" t="s">
        <v>120</v>
      </c>
      <c r="AY213" s="14" t="s">
        <v>113</v>
      </c>
      <c r="BE213" s="226">
        <f>IF(N213="základná",J213,0)</f>
        <v>0</v>
      </c>
      <c r="BF213" s="226">
        <f>IF(N213="znížená",J213,0)</f>
        <v>896.78999999999996</v>
      </c>
      <c r="BG213" s="226">
        <f>IF(N213="zákl. prenesená",J213,0)</f>
        <v>0</v>
      </c>
      <c r="BH213" s="226">
        <f>IF(N213="zníž. prenesená",J213,0)</f>
        <v>0</v>
      </c>
      <c r="BI213" s="226">
        <f>IF(N213="nulová",J213,0)</f>
        <v>0</v>
      </c>
      <c r="BJ213" s="14" t="s">
        <v>120</v>
      </c>
      <c r="BK213" s="226">
        <f>ROUND(I213*H213,3)</f>
        <v>896.78999999999996</v>
      </c>
      <c r="BL213" s="14" t="s">
        <v>119</v>
      </c>
      <c r="BM213" s="225" t="s">
        <v>466</v>
      </c>
    </row>
    <row r="214" s="2" customFormat="1" ht="24.15" customHeight="1">
      <c r="A214" s="29"/>
      <c r="B214" s="30"/>
      <c r="C214" s="227" t="s">
        <v>467</v>
      </c>
      <c r="D214" s="227" t="s">
        <v>187</v>
      </c>
      <c r="E214" s="228" t="s">
        <v>468</v>
      </c>
      <c r="F214" s="229" t="s">
        <v>469</v>
      </c>
      <c r="G214" s="230" t="s">
        <v>196</v>
      </c>
      <c r="H214" s="231">
        <v>30</v>
      </c>
      <c r="I214" s="232">
        <v>15.6</v>
      </c>
      <c r="J214" s="232">
        <f>ROUND(I214*H214,3)</f>
        <v>468</v>
      </c>
      <c r="K214" s="233"/>
      <c r="L214" s="234"/>
      <c r="M214" s="235" t="s">
        <v>1</v>
      </c>
      <c r="N214" s="236" t="s">
        <v>39</v>
      </c>
      <c r="O214" s="223">
        <v>0</v>
      </c>
      <c r="P214" s="223">
        <f>O214*H214</f>
        <v>0</v>
      </c>
      <c r="Q214" s="223">
        <v>0.00012999999999999999</v>
      </c>
      <c r="R214" s="223">
        <f>Q214*H214</f>
        <v>0.0038999999999999998</v>
      </c>
      <c r="S214" s="223">
        <v>0</v>
      </c>
      <c r="T214" s="224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5" t="s">
        <v>146</v>
      </c>
      <c r="AT214" s="225" t="s">
        <v>187</v>
      </c>
      <c r="AU214" s="225" t="s">
        <v>120</v>
      </c>
      <c r="AY214" s="14" t="s">
        <v>113</v>
      </c>
      <c r="BE214" s="226">
        <f>IF(N214="základná",J214,0)</f>
        <v>0</v>
      </c>
      <c r="BF214" s="226">
        <f>IF(N214="znížená",J214,0)</f>
        <v>468</v>
      </c>
      <c r="BG214" s="226">
        <f>IF(N214="zákl. prenesená",J214,0)</f>
        <v>0</v>
      </c>
      <c r="BH214" s="226">
        <f>IF(N214="zníž. prenesená",J214,0)</f>
        <v>0</v>
      </c>
      <c r="BI214" s="226">
        <f>IF(N214="nulová",J214,0)</f>
        <v>0</v>
      </c>
      <c r="BJ214" s="14" t="s">
        <v>120</v>
      </c>
      <c r="BK214" s="226">
        <f>ROUND(I214*H214,3)</f>
        <v>468</v>
      </c>
      <c r="BL214" s="14" t="s">
        <v>119</v>
      </c>
      <c r="BM214" s="225" t="s">
        <v>470</v>
      </c>
    </row>
    <row r="215" s="2" customFormat="1" ht="16.5" customHeight="1">
      <c r="A215" s="29"/>
      <c r="B215" s="30"/>
      <c r="C215" s="214" t="s">
        <v>471</v>
      </c>
      <c r="D215" s="214" t="s">
        <v>115</v>
      </c>
      <c r="E215" s="215" t="s">
        <v>472</v>
      </c>
      <c r="F215" s="216" t="s">
        <v>473</v>
      </c>
      <c r="G215" s="217" t="s">
        <v>196</v>
      </c>
      <c r="H215" s="218">
        <v>30</v>
      </c>
      <c r="I215" s="219">
        <v>23.510000000000002</v>
      </c>
      <c r="J215" s="219">
        <f>ROUND(I215*H215,3)</f>
        <v>705.29999999999995</v>
      </c>
      <c r="K215" s="220"/>
      <c r="L215" s="35"/>
      <c r="M215" s="221" t="s">
        <v>1</v>
      </c>
      <c r="N215" s="222" t="s">
        <v>39</v>
      </c>
      <c r="O215" s="223">
        <v>0.72899999999999998</v>
      </c>
      <c r="P215" s="223">
        <f>O215*H215</f>
        <v>21.870000000000001</v>
      </c>
      <c r="Q215" s="223">
        <v>0.059119999999999999</v>
      </c>
      <c r="R215" s="223">
        <f>Q215*H215</f>
        <v>1.7736000000000001</v>
      </c>
      <c r="S215" s="223">
        <v>0</v>
      </c>
      <c r="T215" s="22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5" t="s">
        <v>119</v>
      </c>
      <c r="AT215" s="225" t="s">
        <v>115</v>
      </c>
      <c r="AU215" s="225" t="s">
        <v>120</v>
      </c>
      <c r="AY215" s="14" t="s">
        <v>113</v>
      </c>
      <c r="BE215" s="226">
        <f>IF(N215="základná",J215,0)</f>
        <v>0</v>
      </c>
      <c r="BF215" s="226">
        <f>IF(N215="znížená",J215,0)</f>
        <v>705.29999999999995</v>
      </c>
      <c r="BG215" s="226">
        <f>IF(N215="zákl. prenesená",J215,0)</f>
        <v>0</v>
      </c>
      <c r="BH215" s="226">
        <f>IF(N215="zníž. prenesená",J215,0)</f>
        <v>0</v>
      </c>
      <c r="BI215" s="226">
        <f>IF(N215="nulová",J215,0)</f>
        <v>0</v>
      </c>
      <c r="BJ215" s="14" t="s">
        <v>120</v>
      </c>
      <c r="BK215" s="226">
        <f>ROUND(I215*H215,3)</f>
        <v>705.29999999999995</v>
      </c>
      <c r="BL215" s="14" t="s">
        <v>119</v>
      </c>
      <c r="BM215" s="225" t="s">
        <v>474</v>
      </c>
    </row>
    <row r="216" s="2" customFormat="1" ht="21.75" customHeight="1">
      <c r="A216" s="29"/>
      <c r="B216" s="30"/>
      <c r="C216" s="227" t="s">
        <v>475</v>
      </c>
      <c r="D216" s="227" t="s">
        <v>187</v>
      </c>
      <c r="E216" s="228" t="s">
        <v>476</v>
      </c>
      <c r="F216" s="229" t="s">
        <v>477</v>
      </c>
      <c r="G216" s="230" t="s">
        <v>196</v>
      </c>
      <c r="H216" s="231">
        <v>30</v>
      </c>
      <c r="I216" s="232">
        <v>25</v>
      </c>
      <c r="J216" s="232">
        <f>ROUND(I216*H216,3)</f>
        <v>750</v>
      </c>
      <c r="K216" s="233"/>
      <c r="L216" s="234"/>
      <c r="M216" s="235" t="s">
        <v>1</v>
      </c>
      <c r="N216" s="236" t="s">
        <v>39</v>
      </c>
      <c r="O216" s="223">
        <v>0</v>
      </c>
      <c r="P216" s="223">
        <f>O216*H216</f>
        <v>0</v>
      </c>
      <c r="Q216" s="223">
        <v>0.0074000000000000003</v>
      </c>
      <c r="R216" s="223">
        <f>Q216*H216</f>
        <v>0.222</v>
      </c>
      <c r="S216" s="223">
        <v>0</v>
      </c>
      <c r="T216" s="22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5" t="s">
        <v>146</v>
      </c>
      <c r="AT216" s="225" t="s">
        <v>187</v>
      </c>
      <c r="AU216" s="225" t="s">
        <v>120</v>
      </c>
      <c r="AY216" s="14" t="s">
        <v>113</v>
      </c>
      <c r="BE216" s="226">
        <f>IF(N216="základná",J216,0)</f>
        <v>0</v>
      </c>
      <c r="BF216" s="226">
        <f>IF(N216="znížená",J216,0)</f>
        <v>750</v>
      </c>
      <c r="BG216" s="226">
        <f>IF(N216="zákl. prenesená",J216,0)</f>
        <v>0</v>
      </c>
      <c r="BH216" s="226">
        <f>IF(N216="zníž. prenesená",J216,0)</f>
        <v>0</v>
      </c>
      <c r="BI216" s="226">
        <f>IF(N216="nulová",J216,0)</f>
        <v>0</v>
      </c>
      <c r="BJ216" s="14" t="s">
        <v>120</v>
      </c>
      <c r="BK216" s="226">
        <f>ROUND(I216*H216,3)</f>
        <v>750</v>
      </c>
      <c r="BL216" s="14" t="s">
        <v>119</v>
      </c>
      <c r="BM216" s="225" t="s">
        <v>478</v>
      </c>
    </row>
    <row r="217" s="2" customFormat="1" ht="16.5" customHeight="1">
      <c r="A217" s="29"/>
      <c r="B217" s="30"/>
      <c r="C217" s="214" t="s">
        <v>479</v>
      </c>
      <c r="D217" s="214" t="s">
        <v>115</v>
      </c>
      <c r="E217" s="215" t="s">
        <v>480</v>
      </c>
      <c r="F217" s="216" t="s">
        <v>481</v>
      </c>
      <c r="G217" s="217" t="s">
        <v>135</v>
      </c>
      <c r="H217" s="218">
        <v>782</v>
      </c>
      <c r="I217" s="219">
        <v>0.47999999999999998</v>
      </c>
      <c r="J217" s="219">
        <f>ROUND(I217*H217,3)</f>
        <v>375.36000000000001</v>
      </c>
      <c r="K217" s="220"/>
      <c r="L217" s="35"/>
      <c r="M217" s="221" t="s">
        <v>1</v>
      </c>
      <c r="N217" s="222" t="s">
        <v>39</v>
      </c>
      <c r="O217" s="223">
        <v>0</v>
      </c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5" t="s">
        <v>378</v>
      </c>
      <c r="AT217" s="225" t="s">
        <v>115</v>
      </c>
      <c r="AU217" s="225" t="s">
        <v>120</v>
      </c>
      <c r="AY217" s="14" t="s">
        <v>113</v>
      </c>
      <c r="BE217" s="226">
        <f>IF(N217="základná",J217,0)</f>
        <v>0</v>
      </c>
      <c r="BF217" s="226">
        <f>IF(N217="znížená",J217,0)</f>
        <v>375.36000000000001</v>
      </c>
      <c r="BG217" s="226">
        <f>IF(N217="zákl. prenesená",J217,0)</f>
        <v>0</v>
      </c>
      <c r="BH217" s="226">
        <f>IF(N217="zníž. prenesená",J217,0)</f>
        <v>0</v>
      </c>
      <c r="BI217" s="226">
        <f>IF(N217="nulová",J217,0)</f>
        <v>0</v>
      </c>
      <c r="BJ217" s="14" t="s">
        <v>120</v>
      </c>
      <c r="BK217" s="226">
        <f>ROUND(I217*H217,3)</f>
        <v>375.36000000000001</v>
      </c>
      <c r="BL217" s="14" t="s">
        <v>378</v>
      </c>
      <c r="BM217" s="225" t="s">
        <v>482</v>
      </c>
    </row>
    <row r="218" s="2" customFormat="1" ht="24.15" customHeight="1">
      <c r="A218" s="29"/>
      <c r="B218" s="30"/>
      <c r="C218" s="214" t="s">
        <v>483</v>
      </c>
      <c r="D218" s="214" t="s">
        <v>115</v>
      </c>
      <c r="E218" s="215" t="s">
        <v>484</v>
      </c>
      <c r="F218" s="216" t="s">
        <v>485</v>
      </c>
      <c r="G218" s="217" t="s">
        <v>211</v>
      </c>
      <c r="H218" s="218">
        <v>3</v>
      </c>
      <c r="I218" s="219">
        <v>264.32999999999998</v>
      </c>
      <c r="J218" s="219">
        <f>ROUND(I218*H218,3)</f>
        <v>792.99000000000001</v>
      </c>
      <c r="K218" s="220"/>
      <c r="L218" s="35"/>
      <c r="M218" s="221" t="s">
        <v>1</v>
      </c>
      <c r="N218" s="222" t="s">
        <v>39</v>
      </c>
      <c r="O218" s="223">
        <v>10.4339</v>
      </c>
      <c r="P218" s="223">
        <f>O218*H218</f>
        <v>31.301699999999997</v>
      </c>
      <c r="Q218" s="223">
        <v>0.052417883999999998</v>
      </c>
      <c r="R218" s="223">
        <f>Q218*H218</f>
        <v>0.15725365199999999</v>
      </c>
      <c r="S218" s="223">
        <v>0</v>
      </c>
      <c r="T218" s="224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5" t="s">
        <v>119</v>
      </c>
      <c r="AT218" s="225" t="s">
        <v>115</v>
      </c>
      <c r="AU218" s="225" t="s">
        <v>120</v>
      </c>
      <c r="AY218" s="14" t="s">
        <v>113</v>
      </c>
      <c r="BE218" s="226">
        <f>IF(N218="základná",J218,0)</f>
        <v>0</v>
      </c>
      <c r="BF218" s="226">
        <f>IF(N218="znížená",J218,0)</f>
        <v>792.99000000000001</v>
      </c>
      <c r="BG218" s="226">
        <f>IF(N218="zákl. prenesená",J218,0)</f>
        <v>0</v>
      </c>
      <c r="BH218" s="226">
        <f>IF(N218="zníž. prenesená",J218,0)</f>
        <v>0</v>
      </c>
      <c r="BI218" s="226">
        <f>IF(N218="nulová",J218,0)</f>
        <v>0</v>
      </c>
      <c r="BJ218" s="14" t="s">
        <v>120</v>
      </c>
      <c r="BK218" s="226">
        <f>ROUND(I218*H218,3)</f>
        <v>792.99000000000001</v>
      </c>
      <c r="BL218" s="14" t="s">
        <v>119</v>
      </c>
      <c r="BM218" s="225" t="s">
        <v>486</v>
      </c>
    </row>
    <row r="219" s="2" customFormat="1" ht="24.15" customHeight="1">
      <c r="A219" s="29"/>
      <c r="B219" s="30"/>
      <c r="C219" s="214" t="s">
        <v>487</v>
      </c>
      <c r="D219" s="214" t="s">
        <v>115</v>
      </c>
      <c r="E219" s="215" t="s">
        <v>488</v>
      </c>
      <c r="F219" s="216" t="s">
        <v>489</v>
      </c>
      <c r="G219" s="217" t="s">
        <v>187</v>
      </c>
      <c r="H219" s="218">
        <v>492</v>
      </c>
      <c r="I219" s="219">
        <v>0.94999999999999996</v>
      </c>
      <c r="J219" s="219">
        <f>ROUND(I219*H219,3)</f>
        <v>467.39999999999998</v>
      </c>
      <c r="K219" s="220"/>
      <c r="L219" s="35"/>
      <c r="M219" s="221" t="s">
        <v>1</v>
      </c>
      <c r="N219" s="222" t="s">
        <v>39</v>
      </c>
      <c r="O219" s="223">
        <v>0.044999999999999998</v>
      </c>
      <c r="P219" s="223">
        <f>O219*H219</f>
        <v>22.140000000000001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5" t="s">
        <v>119</v>
      </c>
      <c r="AT219" s="225" t="s">
        <v>115</v>
      </c>
      <c r="AU219" s="225" t="s">
        <v>120</v>
      </c>
      <c r="AY219" s="14" t="s">
        <v>113</v>
      </c>
      <c r="BE219" s="226">
        <f>IF(N219="základná",J219,0)</f>
        <v>0</v>
      </c>
      <c r="BF219" s="226">
        <f>IF(N219="znížená",J219,0)</f>
        <v>467.39999999999998</v>
      </c>
      <c r="BG219" s="226">
        <f>IF(N219="zákl. prenesená",J219,0)</f>
        <v>0</v>
      </c>
      <c r="BH219" s="226">
        <f>IF(N219="zníž. prenesená",J219,0)</f>
        <v>0</v>
      </c>
      <c r="BI219" s="226">
        <f>IF(N219="nulová",J219,0)</f>
        <v>0</v>
      </c>
      <c r="BJ219" s="14" t="s">
        <v>120</v>
      </c>
      <c r="BK219" s="226">
        <f>ROUND(I219*H219,3)</f>
        <v>467.39999999999998</v>
      </c>
      <c r="BL219" s="14" t="s">
        <v>119</v>
      </c>
      <c r="BM219" s="225" t="s">
        <v>490</v>
      </c>
    </row>
    <row r="220" s="2" customFormat="1" ht="24.15" customHeight="1">
      <c r="A220" s="29"/>
      <c r="B220" s="30"/>
      <c r="C220" s="214" t="s">
        <v>491</v>
      </c>
      <c r="D220" s="214" t="s">
        <v>115</v>
      </c>
      <c r="E220" s="215" t="s">
        <v>492</v>
      </c>
      <c r="F220" s="216" t="s">
        <v>493</v>
      </c>
      <c r="G220" s="217" t="s">
        <v>135</v>
      </c>
      <c r="H220" s="218">
        <v>290</v>
      </c>
      <c r="I220" s="219">
        <v>0.95999999999999996</v>
      </c>
      <c r="J220" s="219">
        <f>ROUND(I220*H220,3)</f>
        <v>278.39999999999998</v>
      </c>
      <c r="K220" s="220"/>
      <c r="L220" s="35"/>
      <c r="M220" s="221" t="s">
        <v>1</v>
      </c>
      <c r="N220" s="222" t="s">
        <v>39</v>
      </c>
      <c r="O220" s="223">
        <v>0.041000000000000002</v>
      </c>
      <c r="P220" s="223">
        <f>O220*H220</f>
        <v>11.890000000000001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5" t="s">
        <v>119</v>
      </c>
      <c r="AT220" s="225" t="s">
        <v>115</v>
      </c>
      <c r="AU220" s="225" t="s">
        <v>120</v>
      </c>
      <c r="AY220" s="14" t="s">
        <v>113</v>
      </c>
      <c r="BE220" s="226">
        <f>IF(N220="základná",J220,0)</f>
        <v>0</v>
      </c>
      <c r="BF220" s="226">
        <f>IF(N220="znížená",J220,0)</f>
        <v>278.39999999999998</v>
      </c>
      <c r="BG220" s="226">
        <f>IF(N220="zákl. prenesená",J220,0)</f>
        <v>0</v>
      </c>
      <c r="BH220" s="226">
        <f>IF(N220="zníž. prenesená",J220,0)</f>
        <v>0</v>
      </c>
      <c r="BI220" s="226">
        <f>IF(N220="nulová",J220,0)</f>
        <v>0</v>
      </c>
      <c r="BJ220" s="14" t="s">
        <v>120</v>
      </c>
      <c r="BK220" s="226">
        <f>ROUND(I220*H220,3)</f>
        <v>278.39999999999998</v>
      </c>
      <c r="BL220" s="14" t="s">
        <v>119</v>
      </c>
      <c r="BM220" s="225" t="s">
        <v>494</v>
      </c>
    </row>
    <row r="221" s="2" customFormat="1" ht="24.15" customHeight="1">
      <c r="A221" s="29"/>
      <c r="B221" s="30"/>
      <c r="C221" s="214" t="s">
        <v>495</v>
      </c>
      <c r="D221" s="214" t="s">
        <v>115</v>
      </c>
      <c r="E221" s="215" t="s">
        <v>496</v>
      </c>
      <c r="F221" s="216" t="s">
        <v>497</v>
      </c>
      <c r="G221" s="217" t="s">
        <v>135</v>
      </c>
      <c r="H221" s="218">
        <v>55</v>
      </c>
      <c r="I221" s="219">
        <v>4.4000000000000004</v>
      </c>
      <c r="J221" s="219">
        <f>ROUND(I221*H221,3)</f>
        <v>242</v>
      </c>
      <c r="K221" s="220"/>
      <c r="L221" s="35"/>
      <c r="M221" s="221" t="s">
        <v>1</v>
      </c>
      <c r="N221" s="222" t="s">
        <v>39</v>
      </c>
      <c r="O221" s="223">
        <v>0.19</v>
      </c>
      <c r="P221" s="223">
        <f>O221*H221</f>
        <v>10.449999999999999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5" t="s">
        <v>119</v>
      </c>
      <c r="AT221" s="225" t="s">
        <v>115</v>
      </c>
      <c r="AU221" s="225" t="s">
        <v>120</v>
      </c>
      <c r="AY221" s="14" t="s">
        <v>113</v>
      </c>
      <c r="BE221" s="226">
        <f>IF(N221="základná",J221,0)</f>
        <v>0</v>
      </c>
      <c r="BF221" s="226">
        <f>IF(N221="znížená",J221,0)</f>
        <v>242</v>
      </c>
      <c r="BG221" s="226">
        <f>IF(N221="zákl. prenesená",J221,0)</f>
        <v>0</v>
      </c>
      <c r="BH221" s="226">
        <f>IF(N221="zníž. prenesená",J221,0)</f>
        <v>0</v>
      </c>
      <c r="BI221" s="226">
        <f>IF(N221="nulová",J221,0)</f>
        <v>0</v>
      </c>
      <c r="BJ221" s="14" t="s">
        <v>120</v>
      </c>
      <c r="BK221" s="226">
        <f>ROUND(I221*H221,3)</f>
        <v>242</v>
      </c>
      <c r="BL221" s="14" t="s">
        <v>119</v>
      </c>
      <c r="BM221" s="225" t="s">
        <v>498</v>
      </c>
    </row>
    <row r="222" s="2" customFormat="1" ht="24.15" customHeight="1">
      <c r="A222" s="29"/>
      <c r="B222" s="30"/>
      <c r="C222" s="214" t="s">
        <v>499</v>
      </c>
      <c r="D222" s="214" t="s">
        <v>115</v>
      </c>
      <c r="E222" s="215" t="s">
        <v>500</v>
      </c>
      <c r="F222" s="216" t="s">
        <v>501</v>
      </c>
      <c r="G222" s="217" t="s">
        <v>187</v>
      </c>
      <c r="H222" s="218">
        <v>727</v>
      </c>
      <c r="I222" s="219">
        <v>6.4400000000000004</v>
      </c>
      <c r="J222" s="219">
        <f>ROUND(I222*H222,3)</f>
        <v>4681.8800000000001</v>
      </c>
      <c r="K222" s="220"/>
      <c r="L222" s="35"/>
      <c r="M222" s="221" t="s">
        <v>1</v>
      </c>
      <c r="N222" s="222" t="s">
        <v>39</v>
      </c>
      <c r="O222" s="223">
        <v>0.27600000000000002</v>
      </c>
      <c r="P222" s="223">
        <f>O222*H222</f>
        <v>200.65200000000002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5" t="s">
        <v>119</v>
      </c>
      <c r="AT222" s="225" t="s">
        <v>115</v>
      </c>
      <c r="AU222" s="225" t="s">
        <v>120</v>
      </c>
      <c r="AY222" s="14" t="s">
        <v>113</v>
      </c>
      <c r="BE222" s="226">
        <f>IF(N222="základná",J222,0)</f>
        <v>0</v>
      </c>
      <c r="BF222" s="226">
        <f>IF(N222="znížená",J222,0)</f>
        <v>4681.8800000000001</v>
      </c>
      <c r="BG222" s="226">
        <f>IF(N222="zákl. prenesená",J222,0)</f>
        <v>0</v>
      </c>
      <c r="BH222" s="226">
        <f>IF(N222="zníž. prenesená",J222,0)</f>
        <v>0</v>
      </c>
      <c r="BI222" s="226">
        <f>IF(N222="nulová",J222,0)</f>
        <v>0</v>
      </c>
      <c r="BJ222" s="14" t="s">
        <v>120</v>
      </c>
      <c r="BK222" s="226">
        <f>ROUND(I222*H222,3)</f>
        <v>4681.8800000000001</v>
      </c>
      <c r="BL222" s="14" t="s">
        <v>119</v>
      </c>
      <c r="BM222" s="225" t="s">
        <v>502</v>
      </c>
    </row>
    <row r="223" s="12" customFormat="1" ht="22.8" customHeight="1">
      <c r="A223" s="12"/>
      <c r="B223" s="199"/>
      <c r="C223" s="200"/>
      <c r="D223" s="201" t="s">
        <v>72</v>
      </c>
      <c r="E223" s="212" t="s">
        <v>503</v>
      </c>
      <c r="F223" s="212" t="s">
        <v>504</v>
      </c>
      <c r="G223" s="200"/>
      <c r="H223" s="200"/>
      <c r="I223" s="200"/>
      <c r="J223" s="213">
        <f>BK223</f>
        <v>46264.508000000002</v>
      </c>
      <c r="K223" s="200"/>
      <c r="L223" s="204"/>
      <c r="M223" s="205"/>
      <c r="N223" s="206"/>
      <c r="O223" s="206"/>
      <c r="P223" s="207">
        <f>P224</f>
        <v>1815.789612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81</v>
      </c>
      <c r="AT223" s="210" t="s">
        <v>72</v>
      </c>
      <c r="AU223" s="210" t="s">
        <v>81</v>
      </c>
      <c r="AY223" s="209" t="s">
        <v>113</v>
      </c>
      <c r="BK223" s="211">
        <f>BK224</f>
        <v>46264.508000000002</v>
      </c>
    </row>
    <row r="224" s="2" customFormat="1" ht="33" customHeight="1">
      <c r="A224" s="29"/>
      <c r="B224" s="30"/>
      <c r="C224" s="214" t="s">
        <v>505</v>
      </c>
      <c r="D224" s="214" t="s">
        <v>115</v>
      </c>
      <c r="E224" s="215" t="s">
        <v>506</v>
      </c>
      <c r="F224" s="216" t="s">
        <v>507</v>
      </c>
      <c r="G224" s="217" t="s">
        <v>508</v>
      </c>
      <c r="H224" s="218">
        <v>1191.463</v>
      </c>
      <c r="I224" s="219">
        <v>38.829999999999998</v>
      </c>
      <c r="J224" s="219">
        <f>ROUND(I224*H224,3)</f>
        <v>46264.508000000002</v>
      </c>
      <c r="K224" s="220"/>
      <c r="L224" s="35"/>
      <c r="M224" s="221" t="s">
        <v>1</v>
      </c>
      <c r="N224" s="222" t="s">
        <v>39</v>
      </c>
      <c r="O224" s="223">
        <v>1.524</v>
      </c>
      <c r="P224" s="223">
        <f>O224*H224</f>
        <v>1815.789612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5" t="s">
        <v>119</v>
      </c>
      <c r="AT224" s="225" t="s">
        <v>115</v>
      </c>
      <c r="AU224" s="225" t="s">
        <v>120</v>
      </c>
      <c r="AY224" s="14" t="s">
        <v>113</v>
      </c>
      <c r="BE224" s="226">
        <f>IF(N224="základná",J224,0)</f>
        <v>0</v>
      </c>
      <c r="BF224" s="226">
        <f>IF(N224="znížená",J224,0)</f>
        <v>46264.508000000002</v>
      </c>
      <c r="BG224" s="226">
        <f>IF(N224="zákl. prenesená",J224,0)</f>
        <v>0</v>
      </c>
      <c r="BH224" s="226">
        <f>IF(N224="zníž. prenesená",J224,0)</f>
        <v>0</v>
      </c>
      <c r="BI224" s="226">
        <f>IF(N224="nulová",J224,0)</f>
        <v>0</v>
      </c>
      <c r="BJ224" s="14" t="s">
        <v>120</v>
      </c>
      <c r="BK224" s="226">
        <f>ROUND(I224*H224,3)</f>
        <v>46264.508000000002</v>
      </c>
      <c r="BL224" s="14" t="s">
        <v>119</v>
      </c>
      <c r="BM224" s="225" t="s">
        <v>509</v>
      </c>
    </row>
    <row r="225" s="12" customFormat="1" ht="25.92" customHeight="1">
      <c r="A225" s="12"/>
      <c r="B225" s="199"/>
      <c r="C225" s="200"/>
      <c r="D225" s="201" t="s">
        <v>72</v>
      </c>
      <c r="E225" s="202" t="s">
        <v>510</v>
      </c>
      <c r="F225" s="202" t="s">
        <v>511</v>
      </c>
      <c r="G225" s="200"/>
      <c r="H225" s="200"/>
      <c r="I225" s="200"/>
      <c r="J225" s="203">
        <f>BK225</f>
        <v>2840.6400000000003</v>
      </c>
      <c r="K225" s="200"/>
      <c r="L225" s="204"/>
      <c r="M225" s="205"/>
      <c r="N225" s="206"/>
      <c r="O225" s="206"/>
      <c r="P225" s="207">
        <f>SUM(P226:P229)</f>
        <v>15.239360000000001</v>
      </c>
      <c r="Q225" s="206"/>
      <c r="R225" s="207">
        <f>SUM(R226:R229)</f>
        <v>1.7734654400000003</v>
      </c>
      <c r="S225" s="206"/>
      <c r="T225" s="208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125</v>
      </c>
      <c r="AT225" s="210" t="s">
        <v>72</v>
      </c>
      <c r="AU225" s="210" t="s">
        <v>73</v>
      </c>
      <c r="AY225" s="209" t="s">
        <v>113</v>
      </c>
      <c r="BK225" s="211">
        <f>SUM(BK226:BK229)</f>
        <v>2840.6400000000003</v>
      </c>
    </row>
    <row r="226" s="2" customFormat="1" ht="16.5" customHeight="1">
      <c r="A226" s="29"/>
      <c r="B226" s="30"/>
      <c r="C226" s="214" t="s">
        <v>512</v>
      </c>
      <c r="D226" s="214" t="s">
        <v>115</v>
      </c>
      <c r="E226" s="215" t="s">
        <v>513</v>
      </c>
      <c r="F226" s="216" t="s">
        <v>514</v>
      </c>
      <c r="G226" s="217" t="s">
        <v>135</v>
      </c>
      <c r="H226" s="218">
        <v>16</v>
      </c>
      <c r="I226" s="219">
        <v>14.98</v>
      </c>
      <c r="J226" s="219">
        <f>ROUND(I226*H226,3)</f>
        <v>239.68000000000001</v>
      </c>
      <c r="K226" s="220"/>
      <c r="L226" s="35"/>
      <c r="M226" s="221" t="s">
        <v>1</v>
      </c>
      <c r="N226" s="222" t="s">
        <v>39</v>
      </c>
      <c r="O226" s="223">
        <v>0.36235000000000001</v>
      </c>
      <c r="P226" s="223">
        <f>O226*H226</f>
        <v>5.7976000000000001</v>
      </c>
      <c r="Q226" s="223">
        <v>9.7969999999999999E-05</v>
      </c>
      <c r="R226" s="223">
        <f>Q226*H226</f>
        <v>0.00156752</v>
      </c>
      <c r="S226" s="223">
        <v>0</v>
      </c>
      <c r="T226" s="22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5" t="s">
        <v>378</v>
      </c>
      <c r="AT226" s="225" t="s">
        <v>115</v>
      </c>
      <c r="AU226" s="225" t="s">
        <v>81</v>
      </c>
      <c r="AY226" s="14" t="s">
        <v>113</v>
      </c>
      <c r="BE226" s="226">
        <f>IF(N226="základná",J226,0)</f>
        <v>0</v>
      </c>
      <c r="BF226" s="226">
        <f>IF(N226="znížená",J226,0)</f>
        <v>239.68000000000001</v>
      </c>
      <c r="BG226" s="226">
        <f>IF(N226="zákl. prenesená",J226,0)</f>
        <v>0</v>
      </c>
      <c r="BH226" s="226">
        <f>IF(N226="zníž. prenesená",J226,0)</f>
        <v>0</v>
      </c>
      <c r="BI226" s="226">
        <f>IF(N226="nulová",J226,0)</f>
        <v>0</v>
      </c>
      <c r="BJ226" s="14" t="s">
        <v>120</v>
      </c>
      <c r="BK226" s="226">
        <f>ROUND(I226*H226,3)</f>
        <v>239.68000000000001</v>
      </c>
      <c r="BL226" s="14" t="s">
        <v>378</v>
      </c>
      <c r="BM226" s="225" t="s">
        <v>515</v>
      </c>
    </row>
    <row r="227" s="2" customFormat="1" ht="16.5" customHeight="1">
      <c r="A227" s="29"/>
      <c r="B227" s="30"/>
      <c r="C227" s="227" t="s">
        <v>516</v>
      </c>
      <c r="D227" s="227" t="s">
        <v>187</v>
      </c>
      <c r="E227" s="228" t="s">
        <v>517</v>
      </c>
      <c r="F227" s="229" t="s">
        <v>518</v>
      </c>
      <c r="G227" s="230" t="s">
        <v>135</v>
      </c>
      <c r="H227" s="231">
        <v>16</v>
      </c>
      <c r="I227" s="232">
        <v>100</v>
      </c>
      <c r="J227" s="232">
        <f>ROUND(I227*H227,3)</f>
        <v>1600</v>
      </c>
      <c r="K227" s="233"/>
      <c r="L227" s="234"/>
      <c r="M227" s="235" t="s">
        <v>1</v>
      </c>
      <c r="N227" s="236" t="s">
        <v>39</v>
      </c>
      <c r="O227" s="223">
        <v>0</v>
      </c>
      <c r="P227" s="223">
        <f>O227*H227</f>
        <v>0</v>
      </c>
      <c r="Q227" s="223">
        <v>0.084000000000000005</v>
      </c>
      <c r="R227" s="223">
        <f>Q227*H227</f>
        <v>1.3440000000000001</v>
      </c>
      <c r="S227" s="223">
        <v>0</v>
      </c>
      <c r="T227" s="22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5" t="s">
        <v>519</v>
      </c>
      <c r="AT227" s="225" t="s">
        <v>187</v>
      </c>
      <c r="AU227" s="225" t="s">
        <v>81</v>
      </c>
      <c r="AY227" s="14" t="s">
        <v>113</v>
      </c>
      <c r="BE227" s="226">
        <f>IF(N227="základná",J227,0)</f>
        <v>0</v>
      </c>
      <c r="BF227" s="226">
        <f>IF(N227="znížená",J227,0)</f>
        <v>1600</v>
      </c>
      <c r="BG227" s="226">
        <f>IF(N227="zákl. prenesená",J227,0)</f>
        <v>0</v>
      </c>
      <c r="BH227" s="226">
        <f>IF(N227="zníž. prenesená",J227,0)</f>
        <v>0</v>
      </c>
      <c r="BI227" s="226">
        <f>IF(N227="nulová",J227,0)</f>
        <v>0</v>
      </c>
      <c r="BJ227" s="14" t="s">
        <v>120</v>
      </c>
      <c r="BK227" s="226">
        <f>ROUND(I227*H227,3)</f>
        <v>1600</v>
      </c>
      <c r="BL227" s="14" t="s">
        <v>519</v>
      </c>
      <c r="BM227" s="225" t="s">
        <v>520</v>
      </c>
    </row>
    <row r="228" s="2" customFormat="1" ht="16.5" customHeight="1">
      <c r="A228" s="29"/>
      <c r="B228" s="30"/>
      <c r="C228" s="227" t="s">
        <v>521</v>
      </c>
      <c r="D228" s="227" t="s">
        <v>187</v>
      </c>
      <c r="E228" s="228" t="s">
        <v>522</v>
      </c>
      <c r="F228" s="229" t="s">
        <v>523</v>
      </c>
      <c r="G228" s="230" t="s">
        <v>196</v>
      </c>
      <c r="H228" s="231">
        <v>2</v>
      </c>
      <c r="I228" s="232">
        <v>108</v>
      </c>
      <c r="J228" s="232">
        <f>ROUND(I228*H228,3)</f>
        <v>216</v>
      </c>
      <c r="K228" s="233"/>
      <c r="L228" s="234"/>
      <c r="M228" s="235" t="s">
        <v>1</v>
      </c>
      <c r="N228" s="236" t="s">
        <v>39</v>
      </c>
      <c r="O228" s="223">
        <v>0</v>
      </c>
      <c r="P228" s="223">
        <f>O228*H228</f>
        <v>0</v>
      </c>
      <c r="Q228" s="223">
        <v>0.013440000000000001</v>
      </c>
      <c r="R228" s="223">
        <f>Q228*H228</f>
        <v>0.026880000000000001</v>
      </c>
      <c r="S228" s="223">
        <v>0</v>
      </c>
      <c r="T228" s="22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5" t="s">
        <v>524</v>
      </c>
      <c r="AT228" s="225" t="s">
        <v>187</v>
      </c>
      <c r="AU228" s="225" t="s">
        <v>81</v>
      </c>
      <c r="AY228" s="14" t="s">
        <v>113</v>
      </c>
      <c r="BE228" s="226">
        <f>IF(N228="základná",J228,0)</f>
        <v>0</v>
      </c>
      <c r="BF228" s="226">
        <f>IF(N228="znížená",J228,0)</f>
        <v>216</v>
      </c>
      <c r="BG228" s="226">
        <f>IF(N228="zákl. prenesená",J228,0)</f>
        <v>0</v>
      </c>
      <c r="BH228" s="226">
        <f>IF(N228="zníž. prenesená",J228,0)</f>
        <v>0</v>
      </c>
      <c r="BI228" s="226">
        <f>IF(N228="nulová",J228,0)</f>
        <v>0</v>
      </c>
      <c r="BJ228" s="14" t="s">
        <v>120</v>
      </c>
      <c r="BK228" s="226">
        <f>ROUND(I228*H228,3)</f>
        <v>216</v>
      </c>
      <c r="BL228" s="14" t="s">
        <v>378</v>
      </c>
      <c r="BM228" s="225" t="s">
        <v>525</v>
      </c>
    </row>
    <row r="229" s="2" customFormat="1" ht="24.15" customHeight="1">
      <c r="A229" s="29"/>
      <c r="B229" s="30"/>
      <c r="C229" s="214" t="s">
        <v>503</v>
      </c>
      <c r="D229" s="214" t="s">
        <v>115</v>
      </c>
      <c r="E229" s="215" t="s">
        <v>526</v>
      </c>
      <c r="F229" s="216" t="s">
        <v>527</v>
      </c>
      <c r="G229" s="217" t="s">
        <v>135</v>
      </c>
      <c r="H229" s="218">
        <v>16</v>
      </c>
      <c r="I229" s="219">
        <v>49.060000000000002</v>
      </c>
      <c r="J229" s="219">
        <f>ROUND(I229*H229,3)</f>
        <v>784.96000000000004</v>
      </c>
      <c r="K229" s="220"/>
      <c r="L229" s="35"/>
      <c r="M229" s="237" t="s">
        <v>1</v>
      </c>
      <c r="N229" s="238" t="s">
        <v>39</v>
      </c>
      <c r="O229" s="239">
        <v>0.59011000000000002</v>
      </c>
      <c r="P229" s="239">
        <f>O229*H229</f>
        <v>9.4417600000000004</v>
      </c>
      <c r="Q229" s="239">
        <v>0.025063620000000002</v>
      </c>
      <c r="R229" s="239">
        <f>Q229*H229</f>
        <v>0.40101792000000003</v>
      </c>
      <c r="S229" s="239">
        <v>0</v>
      </c>
      <c r="T229" s="240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5" t="s">
        <v>378</v>
      </c>
      <c r="AT229" s="225" t="s">
        <v>115</v>
      </c>
      <c r="AU229" s="225" t="s">
        <v>81</v>
      </c>
      <c r="AY229" s="14" t="s">
        <v>113</v>
      </c>
      <c r="BE229" s="226">
        <f>IF(N229="základná",J229,0)</f>
        <v>0</v>
      </c>
      <c r="BF229" s="226">
        <f>IF(N229="znížená",J229,0)</f>
        <v>784.96000000000004</v>
      </c>
      <c r="BG229" s="226">
        <f>IF(N229="zákl. prenesená",J229,0)</f>
        <v>0</v>
      </c>
      <c r="BH229" s="226">
        <f>IF(N229="zníž. prenesená",J229,0)</f>
        <v>0</v>
      </c>
      <c r="BI229" s="226">
        <f>IF(N229="nulová",J229,0)</f>
        <v>0</v>
      </c>
      <c r="BJ229" s="14" t="s">
        <v>120</v>
      </c>
      <c r="BK229" s="226">
        <f>ROUND(I229*H229,3)</f>
        <v>784.96000000000004</v>
      </c>
      <c r="BL229" s="14" t="s">
        <v>378</v>
      </c>
      <c r="BM229" s="225" t="s">
        <v>528</v>
      </c>
    </row>
    <row r="230" s="2" customFormat="1" ht="6.96" customHeight="1">
      <c r="A230" s="29"/>
      <c r="B230" s="62"/>
      <c r="C230" s="63"/>
      <c r="D230" s="63"/>
      <c r="E230" s="63"/>
      <c r="F230" s="63"/>
      <c r="G230" s="63"/>
      <c r="H230" s="63"/>
      <c r="I230" s="63"/>
      <c r="J230" s="63"/>
      <c r="K230" s="63"/>
      <c r="L230" s="35"/>
      <c r="M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</row>
  </sheetData>
  <sheetProtection sheet="1" autoFilter="0" formatColumns="0" formatRows="0" objects="1" scenarios="1" spinCount="100000" saltValue="BJWESXLrij05YIbUnLZqsYUN4mo3ajebLX5NEpQNXHoc9zRBTRoUsUbClLEvf7jca3xUsn5d5gtFvyJGW/3GZg==" hashValue="+6RR6i82a6GdQQxTag8HjJ3JqoGIWwNW4J1TctiIrfX9aavV9p4un+l7iiis99slCI27J5oF5fAiVrSI7uKVNA==" algorithmName="SHA-512" password="CC35"/>
  <autoFilter ref="C122:K22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Pouzivatel-PC\Pouzivatel</dc:creator>
  <cp:lastModifiedBy>Pouzivatel-PC\Pouzivatel</cp:lastModifiedBy>
  <dcterms:created xsi:type="dcterms:W3CDTF">2023-08-09T21:40:11Z</dcterms:created>
  <dcterms:modified xsi:type="dcterms:W3CDTF">2023-08-09T21:40:14Z</dcterms:modified>
</cp:coreProperties>
</file>